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updateLinks="never"/>
  <mc:AlternateContent xmlns:mc="http://schemas.openxmlformats.org/markup-compatibility/2006">
    <mc:Choice Requires="x15">
      <x15ac:absPath xmlns:x15ac="http://schemas.microsoft.com/office/spreadsheetml/2010/11/ac" url="/Users/josh/Desktop/"/>
    </mc:Choice>
  </mc:AlternateContent>
  <xr:revisionPtr revIDLastSave="0" documentId="13_ncr:1_{606BDE24-2934-EA4E-BA1B-A9958E22B0E2}" xr6:coauthVersionLast="47" xr6:coauthVersionMax="47" xr10:uidLastSave="{00000000-0000-0000-0000-000000000000}"/>
  <bookViews>
    <workbookView xWindow="0" yWindow="880" windowWidth="36000" windowHeight="20800" xr2:uid="{00000000-000D-0000-FFFF-FFFF00000000}"/>
  </bookViews>
  <sheets>
    <sheet name="2024 1.2" sheetId="33" r:id="rId1"/>
    <sheet name="VPC" sheetId="36" r:id="rId2"/>
    <sheet name="Terminal Leave" sheetId="8" r:id="rId3"/>
    <sheet name="DD214 Awards" sheetId="22" r:id="rId4"/>
  </sheets>
  <externalReferences>
    <externalReference r:id="rId5"/>
    <externalReference r:id="rId6"/>
  </externalReferences>
  <definedNames>
    <definedName name="AprSun1" localSheetId="2">DATE('Terminal Leave'!CalendarYear,4,1)-WEEKDAY(DATE('Terminal Leave'!CalendarYear,4,1))</definedName>
    <definedName name="AprSun1">DATE(CalendarYear,4,1)-WEEKDAY(DATE(CalendarYear,4,1))</definedName>
    <definedName name="AugSun1" localSheetId="2">DATE('Terminal Leave'!CalendarYear,8,1)-WEEKDAY(DATE('Terminal Leave'!CalendarYear,8,1))</definedName>
    <definedName name="AugSun1">DATE(CalendarYear,8,1)-WEEKDAY(DATE(CalendarYear,8,1))</definedName>
    <definedName name="CalendarYear" localSheetId="2">'Terminal Leave'!$BY$107</definedName>
    <definedName name="CalendarYear">'[1]PCS '!$C$20</definedName>
    <definedName name="ct" localSheetId="0">'2024 1.2'!$GE$534</definedName>
    <definedName name="ct">#REF!</definedName>
    <definedName name="DecSun1" localSheetId="2">DATE('Terminal Leave'!CalendarYear,12,1)-WEEKDAY(DATE('Terminal Leave'!CalendarYear,12,1))</definedName>
    <definedName name="DecSun1">DATE(CalendarYear,12,1)-WEEKDAY(DATE(CalendarYear,12,1))</definedName>
    <definedName name="FebSun1" localSheetId="2">DATE('Terminal Leave'!CalendarYear,2,1)-WEEKDAY(DATE('Terminal Leave'!CalendarYear,2,1))</definedName>
    <definedName name="FebSun1">DATE(CalendarYear,2,1)-WEEKDAY(DATE(CalendarYear,2,1))</definedName>
    <definedName name="JanSun1" localSheetId="2">DATE('Terminal Leave'!CalendarYear,1,1)-WEEKDAY(DATE('Terminal Leave'!CalendarYear,1,1))</definedName>
    <definedName name="JanSun1">DATE(CalendarYear,1,1)-WEEKDAY(DATE(CalendarYear,1,1))</definedName>
    <definedName name="JulSun1" localSheetId="2">DATE('Terminal Leave'!CalendarYear,7,1)-WEEKDAY(DATE('Terminal Leave'!CalendarYear,7,1))</definedName>
    <definedName name="JulSun1">DATE(CalendarYear,7,1)-WEEKDAY(DATE(CalendarYear,7,1))</definedName>
    <definedName name="JunSun1" localSheetId="2">DATE('Terminal Leave'!CalendarYear,6,1)-WEEKDAY(DATE('Terminal Leave'!CalendarYear,6,1))</definedName>
    <definedName name="JunSun1">DATE(CalendarYear,6,1)-WEEKDAY(DATE(CalendarYear,6,1))</definedName>
    <definedName name="LIST">#REF!</definedName>
    <definedName name="MarSun1" localSheetId="2">DATE('Terminal Leave'!CalendarYear,3,1)-WEEKDAY(DATE('Terminal Leave'!CalendarYear,3,1))</definedName>
    <definedName name="MarSun1">DATE(CalendarYear,3,1)-WEEKDAY(DATE(CalendarYear,3,1))</definedName>
    <definedName name="MaySun1" localSheetId="2">DATE('Terminal Leave'!CalendarYear,5,1)-WEEKDAY(DATE('Terminal Leave'!CalendarYear,5,1))</definedName>
    <definedName name="MaySun1">DATE(CalendarYear,5,1)-WEEKDAY(DATE(CalendarYear,5,1))</definedName>
    <definedName name="NovSun1" localSheetId="2">DATE('Terminal Leave'!CalendarYear,11,1)-WEEKDAY(DATE('Terminal Leave'!CalendarYear,11,1))</definedName>
    <definedName name="NovSun1">DATE(CalendarYear,11,1)-WEEKDAY(DATE(CalendarYear,11,1))</definedName>
    <definedName name="OctSun1" localSheetId="2">DATE('Terminal Leave'!CalendarYear,10,1)-WEEKDAY(DATE('Terminal Leave'!CalendarYear,10,1))</definedName>
    <definedName name="OctSun1">DATE(CalendarYear,10,1)-WEEKDAY(DATE(CalendarYear,10,1))</definedName>
    <definedName name="ok" localSheetId="2">DATE(CalendarYear,10,1)-WEEKDAY(DATE(CalendarYear,10,1))</definedName>
    <definedName name="ok">DATE(CalendarYear,10,1)-WEEKDAY(DATE(CalendarYear,10,1))</definedName>
    <definedName name="_xlnm.Print_Area" localSheetId="0">'2024 1.2'!$C$5:$BC$153</definedName>
    <definedName name="_xlnm.Print_Area" localSheetId="3">'DD214 Awards'!$B$2:$H$91</definedName>
    <definedName name="_xlnm.Print_Area" localSheetId="2">'Terminal Leave'!$C$2:$AF$60</definedName>
    <definedName name="sdgsd">DATE(CalendarYear,10,1)-WEEKDAY(DATE(CalendarYear,10,1))</definedName>
    <definedName name="SepSun1" localSheetId="2">DATE('Terminal Leave'!CalendarYear,9,1)-WEEKDAY(DATE('Terminal Leave'!CalendarYear,9,1))</definedName>
    <definedName name="SepSun1">DATE(CalendarYear,9,1)-WEEKDAY(DATE(CalendarYear,9,1))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33" l="1"/>
  <c r="H31" i="33"/>
  <c r="U187" i="33"/>
  <c r="BK161" i="33"/>
  <c r="BL167" i="33"/>
  <c r="BL166" i="33"/>
  <c r="BM165" i="33"/>
  <c r="BK164" i="33"/>
  <c r="BR164" i="33" s="1"/>
  <c r="BK166" i="33"/>
  <c r="BR166" i="33" s="1"/>
  <c r="BK167" i="33"/>
  <c r="BG160" i="33" s="1"/>
  <c r="BK165" i="33"/>
  <c r="BR165" i="33" s="1"/>
  <c r="BK163" i="33"/>
  <c r="BR163" i="33" s="1"/>
  <c r="BK79" i="33"/>
  <c r="BK76" i="33"/>
  <c r="BT162" i="33"/>
  <c r="BT161" i="33"/>
  <c r="BQ167" i="33" l="1"/>
  <c r="BQ165" i="33"/>
  <c r="BL163" i="33"/>
  <c r="BP163" i="33"/>
  <c r="BP166" i="33"/>
  <c r="BP164" i="33"/>
  <c r="BL164" i="33"/>
  <c r="H74" i="33" l="1"/>
  <c r="M30" i="8"/>
  <c r="D30" i="8"/>
  <c r="FX691" i="33"/>
  <c r="FW691" i="33"/>
  <c r="FW683" i="33"/>
  <c r="FX689" i="33" s="1"/>
  <c r="FV683" i="33"/>
  <c r="FX690" i="33" s="1"/>
  <c r="GC642" i="33"/>
  <c r="GC641" i="33" s="1"/>
  <c r="GC639" i="33"/>
  <c r="GC638" i="33"/>
  <c r="GC637" i="33"/>
  <c r="GC636" i="33"/>
  <c r="GC635" i="33"/>
  <c r="GC634" i="33"/>
  <c r="GC633" i="33"/>
  <c r="GC625" i="33" s="1"/>
  <c r="GC632" i="33"/>
  <c r="GC624" i="33" s="1"/>
  <c r="GC627" i="33"/>
  <c r="GC631" i="33"/>
  <c r="GC626" i="33" s="1"/>
  <c r="GC630" i="33"/>
  <c r="GC622" i="33" s="1"/>
  <c r="GC629" i="33"/>
  <c r="GC621" i="33" s="1"/>
  <c r="GC620" i="33"/>
  <c r="GC619" i="33" s="1"/>
  <c r="GC618" i="33" s="1"/>
  <c r="GC617" i="33" s="1"/>
  <c r="GC616" i="33" s="1"/>
  <c r="GC615" i="33"/>
  <c r="GC614" i="33" s="1"/>
  <c r="GC612" i="33"/>
  <c r="GC611" i="33"/>
  <c r="GC610" i="33"/>
  <c r="GC609" i="33"/>
  <c r="GC608" i="33"/>
  <c r="GC607" i="33"/>
  <c r="GC606" i="33"/>
  <c r="GC601" i="33" s="1"/>
  <c r="GC605" i="33"/>
  <c r="GC597" i="33" s="1"/>
  <c r="GC604" i="33"/>
  <c r="GC599" i="33" s="1"/>
  <c r="GC603" i="33"/>
  <c r="FT603" i="33"/>
  <c r="GC602" i="33"/>
  <c r="FT602" i="33"/>
  <c r="FT601" i="33"/>
  <c r="FT600" i="33"/>
  <c r="FT599" i="33"/>
  <c r="FR599" i="33"/>
  <c r="FT598" i="33"/>
  <c r="FR598" i="33"/>
  <c r="FT597" i="33"/>
  <c r="FR597" i="33"/>
  <c r="GC596" i="33"/>
  <c r="FT596" i="33"/>
  <c r="FR596" i="33"/>
  <c r="GC595" i="33"/>
  <c r="FT595" i="33"/>
  <c r="FR595" i="33"/>
  <c r="GC594" i="33"/>
  <c r="FT594" i="33"/>
  <c r="FR594" i="33"/>
  <c r="GC593" i="33"/>
  <c r="GC592" i="33" s="1"/>
  <c r="GC591" i="33" s="1"/>
  <c r="GC590" i="33" s="1"/>
  <c r="GC589" i="33" s="1"/>
  <c r="FT593" i="33"/>
  <c r="FR593" i="33"/>
  <c r="FT592" i="33"/>
  <c r="FR592" i="33"/>
  <c r="FT591" i="33"/>
  <c r="FR591" i="33"/>
  <c r="FT590" i="33"/>
  <c r="FR590" i="33"/>
  <c r="FT589" i="33"/>
  <c r="FR589" i="33"/>
  <c r="FT588" i="33"/>
  <c r="FR588" i="33"/>
  <c r="FT587" i="33"/>
  <c r="FR587" i="33"/>
  <c r="FT586" i="33"/>
  <c r="FR586" i="33"/>
  <c r="FT585" i="33"/>
  <c r="FR585" i="33"/>
  <c r="FT584" i="33"/>
  <c r="FR584" i="33"/>
  <c r="FT583" i="33"/>
  <c r="FR583" i="33"/>
  <c r="FT582" i="33"/>
  <c r="FR582" i="33"/>
  <c r="FT581" i="33"/>
  <c r="FR581" i="33"/>
  <c r="FT580" i="33"/>
  <c r="FR580" i="33"/>
  <c r="FT579" i="33"/>
  <c r="FR579" i="33"/>
  <c r="FT578" i="33"/>
  <c r="FR578" i="33"/>
  <c r="FT577" i="33"/>
  <c r="FR577" i="33"/>
  <c r="FT576" i="33"/>
  <c r="FR576" i="33"/>
  <c r="FT575" i="33"/>
  <c r="FR575" i="33"/>
  <c r="FT574" i="33"/>
  <c r="FR574" i="33"/>
  <c r="FT573" i="33"/>
  <c r="FR573" i="33"/>
  <c r="FT572" i="33"/>
  <c r="FR572" i="33"/>
  <c r="FT571" i="33"/>
  <c r="FR571" i="33"/>
  <c r="FT570" i="33"/>
  <c r="FR570" i="33"/>
  <c r="FT569" i="33"/>
  <c r="FR569" i="33"/>
  <c r="FT568" i="33"/>
  <c r="FR568" i="33"/>
  <c r="FT567" i="33"/>
  <c r="FR567" i="33"/>
  <c r="FT566" i="33"/>
  <c r="FR566" i="33"/>
  <c r="FT565" i="33"/>
  <c r="FR565" i="33"/>
  <c r="HF564" i="33"/>
  <c r="GR564" i="33" s="1"/>
  <c r="FT564" i="33"/>
  <c r="FR564" i="33"/>
  <c r="HF563" i="33"/>
  <c r="GR563" i="33" s="1"/>
  <c r="FT563" i="33"/>
  <c r="FR563" i="33"/>
  <c r="FT562" i="33"/>
  <c r="FR562" i="33"/>
  <c r="GB561" i="33"/>
  <c r="GB562" i="33" s="1"/>
  <c r="GB563" i="33" s="1"/>
  <c r="GB564" i="33" s="1"/>
  <c r="GB565" i="33" s="1"/>
  <c r="GB566" i="33" s="1"/>
  <c r="GB567" i="33" s="1"/>
  <c r="GB568" i="33" s="1"/>
  <c r="GB569" i="33" s="1"/>
  <c r="GB570" i="33" s="1"/>
  <c r="GB571" i="33" s="1"/>
  <c r="GB572" i="33" s="1"/>
  <c r="GB573" i="33" s="1"/>
  <c r="GB574" i="33" s="1"/>
  <c r="GB575" i="33" s="1"/>
  <c r="GB576" i="33" s="1"/>
  <c r="GB577" i="33" s="1"/>
  <c r="GB578" i="33" s="1"/>
  <c r="GB579" i="33" s="1"/>
  <c r="GB580" i="33" s="1"/>
  <c r="GB581" i="33" s="1"/>
  <c r="GB582" i="33" s="1"/>
  <c r="GB583" i="33" s="1"/>
  <c r="GB584" i="33" s="1"/>
  <c r="GB585" i="33" s="1"/>
  <c r="GB586" i="33" s="1"/>
  <c r="GB587" i="33" s="1"/>
  <c r="FT561" i="33"/>
  <c r="FR561" i="33"/>
  <c r="GC560" i="33"/>
  <c r="GC561" i="33" s="1"/>
  <c r="GC562" i="33" s="1"/>
  <c r="GC563" i="33" s="1"/>
  <c r="GC564" i="33" s="1"/>
  <c r="GC565" i="33" s="1"/>
  <c r="GC566" i="33" s="1"/>
  <c r="GC567" i="33" s="1"/>
  <c r="GC568" i="33" s="1"/>
  <c r="GC569" i="33" s="1"/>
  <c r="GC570" i="33" s="1"/>
  <c r="GC571" i="33" s="1"/>
  <c r="GC572" i="33" s="1"/>
  <c r="GC573" i="33" s="1"/>
  <c r="GC574" i="33" s="1"/>
  <c r="GC575" i="33" s="1"/>
  <c r="GC576" i="33" s="1"/>
  <c r="GC577" i="33" s="1"/>
  <c r="GC578" i="33" s="1"/>
  <c r="GC579" i="33" s="1"/>
  <c r="GC580" i="33" s="1"/>
  <c r="GC581" i="33" s="1"/>
  <c r="GC582" i="33" s="1"/>
  <c r="GC583" i="33" s="1"/>
  <c r="GC584" i="33" s="1"/>
  <c r="GC585" i="33" s="1"/>
  <c r="GC586" i="33" s="1"/>
  <c r="GC587" i="33" s="1"/>
  <c r="FT560" i="33"/>
  <c r="FR560" i="33"/>
  <c r="FT559" i="33"/>
  <c r="FR559" i="33"/>
  <c r="FT558" i="33"/>
  <c r="FR558" i="33"/>
  <c r="FT557" i="33"/>
  <c r="FR557" i="33"/>
  <c r="FT556" i="33"/>
  <c r="FR556" i="33"/>
  <c r="FT555" i="33"/>
  <c r="FR555" i="33"/>
  <c r="HC554" i="33"/>
  <c r="GS471" i="33" s="1"/>
  <c r="GR471" i="33" s="1"/>
  <c r="GW554" i="33"/>
  <c r="GM471" i="33" s="1"/>
  <c r="FT554" i="33"/>
  <c r="FR554" i="33"/>
  <c r="HC553" i="33"/>
  <c r="GS469" i="33" s="1"/>
  <c r="GR469" i="33" s="1"/>
  <c r="GW553" i="33"/>
  <c r="GM469" i="33" s="1"/>
  <c r="FT553" i="33"/>
  <c r="FR553" i="33"/>
  <c r="FT552" i="33"/>
  <c r="FR552" i="33"/>
  <c r="GF551" i="33"/>
  <c r="FT551" i="33"/>
  <c r="FR551" i="33"/>
  <c r="FT550" i="33"/>
  <c r="FR550" i="33"/>
  <c r="GD534" i="33"/>
  <c r="GK516" i="33"/>
  <c r="FR515" i="33"/>
  <c r="DN515" i="33"/>
  <c r="DN516" i="33" s="1"/>
  <c r="DI516" i="33" s="1"/>
  <c r="GI477" i="33"/>
  <c r="GI475" i="33"/>
  <c r="GI473" i="33"/>
  <c r="GI471" i="33"/>
  <c r="GI469" i="33"/>
  <c r="GM467" i="33"/>
  <c r="GB475" i="33" s="1"/>
  <c r="GI467" i="33"/>
  <c r="GB448" i="33"/>
  <c r="FS379" i="33"/>
  <c r="FS378" i="33"/>
  <c r="FS377" i="33"/>
  <c r="FS376" i="33"/>
  <c r="FS373" i="33"/>
  <c r="GC450" i="33" s="1"/>
  <c r="DT373" i="33"/>
  <c r="DN373" i="33"/>
  <c r="FS372" i="33"/>
  <c r="DT372" i="33"/>
  <c r="DN372" i="33"/>
  <c r="FS371" i="33"/>
  <c r="GC448" i="33" s="1"/>
  <c r="FS369" i="33"/>
  <c r="FU369" i="33" s="1"/>
  <c r="GB362" i="33"/>
  <c r="GA361" i="33"/>
  <c r="GB361" i="33" s="1"/>
  <c r="GB360" i="33"/>
  <c r="GA358" i="33"/>
  <c r="GB358" i="33" s="1"/>
  <c r="CT331" i="33"/>
  <c r="CL331" i="33"/>
  <c r="BX331" i="33"/>
  <c r="BX330" i="33"/>
  <c r="BW329" i="33"/>
  <c r="FX328" i="33"/>
  <c r="FX331" i="33" s="1"/>
  <c r="FZ331" i="33" s="1"/>
  <c r="FX327" i="33"/>
  <c r="FX330" i="33" s="1"/>
  <c r="FZ330" i="33" s="1"/>
  <c r="CT327" i="33"/>
  <c r="FX326" i="33"/>
  <c r="FX329" i="33" s="1"/>
  <c r="FZ329" i="33" s="1"/>
  <c r="DP326" i="33"/>
  <c r="FA318" i="33"/>
  <c r="FA317" i="33"/>
  <c r="FA316" i="33"/>
  <c r="CN311" i="33"/>
  <c r="FA307" i="33"/>
  <c r="FA306" i="33"/>
  <c r="FO291" i="33"/>
  <c r="FO290" i="33"/>
  <c r="FP252" i="33"/>
  <c r="FW234" i="33"/>
  <c r="FW233" i="33"/>
  <c r="FH232" i="33"/>
  <c r="FO229" i="33"/>
  <c r="FH226" i="33"/>
  <c r="FE224" i="33"/>
  <c r="FT219" i="33"/>
  <c r="FI215" i="33"/>
  <c r="CF211" i="33"/>
  <c r="FI209" i="33"/>
  <c r="FI207" i="33"/>
  <c r="FI206" i="33"/>
  <c r="FJ188" i="33" s="1"/>
  <c r="FI205" i="33"/>
  <c r="FI198" i="33"/>
  <c r="FI197" i="33"/>
  <c r="FH196" i="33"/>
  <c r="FH195" i="33"/>
  <c r="HO188" i="33"/>
  <c r="GQ339" i="33" s="1"/>
  <c r="FI188" i="33"/>
  <c r="DN188" i="33"/>
  <c r="IC187" i="33"/>
  <c r="HU187" i="33"/>
  <c r="FK187" i="33"/>
  <c r="FL187" i="33" s="1"/>
  <c r="FI187" i="33"/>
  <c r="FH187" i="33"/>
  <c r="DN187" i="33"/>
  <c r="FO186" i="33"/>
  <c r="FO185" i="33"/>
  <c r="CE249" i="33" s="1"/>
  <c r="FI186" i="33"/>
  <c r="DN186" i="33"/>
  <c r="DY185" i="33" s="1"/>
  <c r="FI185" i="33"/>
  <c r="FK178" i="33"/>
  <c r="FI178" i="33"/>
  <c r="FI177" i="33"/>
  <c r="FO176" i="33"/>
  <c r="FO177" i="33" s="1"/>
  <c r="FP177" i="33" s="1"/>
  <c r="FQ177" i="33" s="1"/>
  <c r="FM176" i="33"/>
  <c r="FN177" i="33"/>
  <c r="BY248" i="33" s="1"/>
  <c r="FI176" i="33"/>
  <c r="HZ171" i="33"/>
  <c r="GB354" i="33" s="1"/>
  <c r="FM171" i="33"/>
  <c r="FN185" i="33"/>
  <c r="BY249" i="33" s="1"/>
  <c r="FK171" i="33"/>
  <c r="FI171" i="33"/>
  <c r="HZ170" i="33"/>
  <c r="GC355" i="33" s="1"/>
  <c r="FI170" i="33"/>
  <c r="HZ164" i="33"/>
  <c r="FT333" i="33" s="1"/>
  <c r="HW164" i="33"/>
  <c r="FU331" i="33" s="1"/>
  <c r="GB333" i="33" s="1"/>
  <c r="HT164" i="33"/>
  <c r="FT331" i="33" s="1"/>
  <c r="GA333" i="33" s="1"/>
  <c r="FK164" i="33"/>
  <c r="FI164" i="33"/>
  <c r="HZ163" i="33"/>
  <c r="FT332" i="33" s="1"/>
  <c r="FY346" i="33" s="1"/>
  <c r="HW163" i="33"/>
  <c r="FU330" i="33" s="1"/>
  <c r="GB332" i="33" s="1"/>
  <c r="HT163" i="33"/>
  <c r="FT330" i="33" s="1"/>
  <c r="GA332" i="33" s="1"/>
  <c r="FK163" i="33"/>
  <c r="FI163" i="33"/>
  <c r="FI162" i="33"/>
  <c r="FI161" i="33"/>
  <c r="FI160" i="33"/>
  <c r="HZ158" i="33"/>
  <c r="FL158" i="33"/>
  <c r="FI158" i="33"/>
  <c r="FK157" i="33"/>
  <c r="FL157" i="33" s="1"/>
  <c r="FI157" i="33"/>
  <c r="FH157" i="33"/>
  <c r="FI152" i="33"/>
  <c r="U135" i="33"/>
  <c r="BR130" i="33"/>
  <c r="FI71" i="33"/>
  <c r="FI70" i="33"/>
  <c r="FO68" i="33"/>
  <c r="FI68" i="33"/>
  <c r="FP66" i="33"/>
  <c r="FO66" i="33"/>
  <c r="FI66" i="33"/>
  <c r="FO65" i="33"/>
  <c r="FI65" i="33"/>
  <c r="FI61" i="33"/>
  <c r="FI59" i="33"/>
  <c r="FI57" i="33"/>
  <c r="HZ56" i="33"/>
  <c r="FU515" i="33" s="1"/>
  <c r="FM56" i="33"/>
  <c r="FI56" i="33"/>
  <c r="HZ46" i="33"/>
  <c r="FT513" i="33" s="1"/>
  <c r="FT515" i="33" s="1"/>
  <c r="FM46" i="33"/>
  <c r="FI46" i="33"/>
  <c r="FL34" i="33"/>
  <c r="FL13" i="33"/>
  <c r="W42" i="8"/>
  <c r="AA42" i="8"/>
  <c r="AA43" i="8"/>
  <c r="AV166" i="8"/>
  <c r="GM473" i="33"/>
  <c r="BZ372" i="33" s="1"/>
  <c r="V34" i="8"/>
  <c r="V33" i="8" s="1"/>
  <c r="V32" i="8" s="1"/>
  <c r="AW113" i="8"/>
  <c r="BK102" i="8"/>
  <c r="CH125" i="8"/>
  <c r="CG121" i="8"/>
  <c r="AS117" i="8" s="1"/>
  <c r="P34" i="8"/>
  <c r="P33" i="8" s="1"/>
  <c r="P32" i="8" s="1"/>
  <c r="AU113" i="8"/>
  <c r="P39" i="8"/>
  <c r="L39" i="8"/>
  <c r="BI108" i="8"/>
  <c r="D92" i="22"/>
  <c r="L59" i="22" s="1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L89" i="22"/>
  <c r="L28" i="22"/>
  <c r="L83" i="22"/>
  <c r="M83" i="22" s="1"/>
  <c r="L57" i="22"/>
  <c r="L80" i="22"/>
  <c r="M80" i="22" s="1"/>
  <c r="L94" i="22"/>
  <c r="M94" i="22" s="1"/>
  <c r="L30" i="22"/>
  <c r="M30" i="22" s="1"/>
  <c r="V4" i="22"/>
  <c r="V5" i="22" s="1"/>
  <c r="L88" i="22"/>
  <c r="M88" i="22"/>
  <c r="L85" i="22"/>
  <c r="M85" i="22" s="1"/>
  <c r="L77" i="22"/>
  <c r="O77" i="22" s="1"/>
  <c r="L76" i="22"/>
  <c r="O76" i="22" s="1"/>
  <c r="L68" i="22"/>
  <c r="L66" i="22"/>
  <c r="O66" i="22" s="1"/>
  <c r="L65" i="22"/>
  <c r="L64" i="22"/>
  <c r="V54" i="22"/>
  <c r="L43" i="22"/>
  <c r="L42" i="22"/>
  <c r="L41" i="22"/>
  <c r="M41" i="22" s="1"/>
  <c r="L40" i="22"/>
  <c r="L38" i="22"/>
  <c r="M38" i="22" s="1"/>
  <c r="L10" i="22"/>
  <c r="M10" i="22" s="1"/>
  <c r="L9" i="22"/>
  <c r="L7" i="22"/>
  <c r="L6" i="22"/>
  <c r="L5" i="22"/>
  <c r="L46" i="22"/>
  <c r="L45" i="22"/>
  <c r="L44" i="22"/>
  <c r="V34" i="22"/>
  <c r="L22" i="22"/>
  <c r="L14" i="22"/>
  <c r="M14" i="22" s="1"/>
  <c r="L4" i="22"/>
  <c r="M4" i="22" s="1"/>
  <c r="O80" i="22"/>
  <c r="M7" i="22"/>
  <c r="M6" i="22"/>
  <c r="V55" i="22"/>
  <c r="V57" i="22"/>
  <c r="V58" i="22" s="1"/>
  <c r="M5" i="22"/>
  <c r="DA100" i="8"/>
  <c r="P41" i="8"/>
  <c r="BM110" i="8" s="1"/>
  <c r="BN110" i="8" s="1"/>
  <c r="AA41" i="8"/>
  <c r="CZ110" i="8"/>
  <c r="CZ111" i="8" s="1"/>
  <c r="CZ112" i="8" s="1"/>
  <c r="CZ113" i="8" s="1"/>
  <c r="CZ114" i="8" s="1"/>
  <c r="CZ115" i="8" s="1"/>
  <c r="CZ116" i="8" s="1"/>
  <c r="CZ117" i="8" s="1"/>
  <c r="CZ118" i="8" s="1"/>
  <c r="CZ119" i="8" s="1"/>
  <c r="CZ120" i="8" s="1"/>
  <c r="CZ121" i="8" s="1"/>
  <c r="CZ122" i="8" s="1"/>
  <c r="CZ123" i="8" s="1"/>
  <c r="CZ124" i="8" s="1"/>
  <c r="CZ125" i="8" s="1"/>
  <c r="CZ126" i="8" s="1"/>
  <c r="CZ127" i="8" s="1"/>
  <c r="CZ128" i="8" s="1"/>
  <c r="CZ129" i="8" s="1"/>
  <c r="DB110" i="8" s="1"/>
  <c r="DB111" i="8" s="1"/>
  <c r="DB112" i="8" s="1"/>
  <c r="DB113" i="8" s="1"/>
  <c r="DB114" i="8" s="1"/>
  <c r="DB115" i="8" s="1"/>
  <c r="DB116" i="8" s="1"/>
  <c r="DB117" i="8" s="1"/>
  <c r="DB118" i="8" s="1"/>
  <c r="DB119" i="8" s="1"/>
  <c r="DB120" i="8" s="1"/>
  <c r="DB121" i="8" s="1"/>
  <c r="DB122" i="8" s="1"/>
  <c r="DB123" i="8" s="1"/>
  <c r="DB124" i="8" s="1"/>
  <c r="DB125" i="8" s="1"/>
  <c r="DB126" i="8" s="1"/>
  <c r="DB127" i="8" s="1"/>
  <c r="DB128" i="8" s="1"/>
  <c r="DB129" i="8" s="1"/>
  <c r="DB130" i="8" s="1"/>
  <c r="DE110" i="8" s="1"/>
  <c r="DD110" i="8"/>
  <c r="DD111" i="8" s="1"/>
  <c r="DM110" i="8"/>
  <c r="DH111" i="8"/>
  <c r="DH112" i="8"/>
  <c r="DH113" i="8" s="1"/>
  <c r="DH114" i="8" s="1"/>
  <c r="DH115" i="8"/>
  <c r="DH116" i="8"/>
  <c r="DH117" i="8" s="1"/>
  <c r="DH118" i="8" s="1"/>
  <c r="DH119" i="8" s="1"/>
  <c r="DH120" i="8" s="1"/>
  <c r="DH121" i="8" s="1"/>
  <c r="DH122" i="8" s="1"/>
  <c r="DH123" i="8" s="1"/>
  <c r="DH124" i="8" s="1"/>
  <c r="DH125" i="8" s="1"/>
  <c r="DH126" i="8" s="1"/>
  <c r="DH127" i="8" s="1"/>
  <c r="DH128" i="8" s="1"/>
  <c r="DH129" i="8" s="1"/>
  <c r="DH130" i="8" s="1"/>
  <c r="DH131" i="8" s="1"/>
  <c r="DH132" i="8" s="1"/>
  <c r="DH133" i="8" s="1"/>
  <c r="DH134" i="8" s="1"/>
  <c r="DH135" i="8" s="1"/>
  <c r="DH136" i="8" s="1"/>
  <c r="DH137" i="8" s="1"/>
  <c r="DH138" i="8" s="1"/>
  <c r="DH139" i="8" s="1"/>
  <c r="DH140" i="8" s="1"/>
  <c r="DH141" i="8" s="1"/>
  <c r="DH142" i="8" s="1"/>
  <c r="DH143" i="8" s="1"/>
  <c r="DH144" i="8" s="1"/>
  <c r="DH145" i="8" s="1"/>
  <c r="DH146" i="8" s="1"/>
  <c r="DH147" i="8" s="1"/>
  <c r="DH148" i="8" s="1"/>
  <c r="DH149" i="8" s="1"/>
  <c r="DH150" i="8" s="1"/>
  <c r="DH151" i="8" s="1"/>
  <c r="DH152" i="8" s="1"/>
  <c r="DH153" i="8" s="1"/>
  <c r="DH154" i="8" s="1"/>
  <c r="DH155" i="8" s="1"/>
  <c r="DH156" i="8" s="1"/>
  <c r="DH157" i="8" s="1"/>
  <c r="DH158" i="8" s="1"/>
  <c r="DH159" i="8" s="1"/>
  <c r="DH160" i="8" s="1"/>
  <c r="DH161" i="8" s="1"/>
  <c r="DH162" i="8" s="1"/>
  <c r="DH163" i="8" s="1"/>
  <c r="DH164" i="8" s="1"/>
  <c r="DH165" i="8" s="1"/>
  <c r="DH166" i="8" s="1"/>
  <c r="DH167" i="8" s="1"/>
  <c r="DH168" i="8" s="1"/>
  <c r="DH169" i="8" s="1"/>
  <c r="DH170" i="8" s="1"/>
  <c r="DH171" i="8" s="1"/>
  <c r="DH172" i="8" s="1"/>
  <c r="DH173" i="8" s="1"/>
  <c r="DH174" i="8" s="1"/>
  <c r="DH175" i="8" s="1"/>
  <c r="DH176" i="8" s="1"/>
  <c r="DH177" i="8" s="1"/>
  <c r="DH178" i="8" s="1"/>
  <c r="DH179" i="8" s="1"/>
  <c r="DH180" i="8" s="1"/>
  <c r="DH181" i="8" s="1"/>
  <c r="DH182" i="8" s="1"/>
  <c r="DH183" i="8" s="1"/>
  <c r="DH184" i="8" s="1"/>
  <c r="DH185" i="8" s="1"/>
  <c r="DH186" i="8" s="1"/>
  <c r="DH187" i="8" s="1"/>
  <c r="DH188" i="8" s="1"/>
  <c r="DH189" i="8" s="1"/>
  <c r="DH190" i="8" s="1"/>
  <c r="DH191" i="8" s="1"/>
  <c r="DH192" i="8" s="1"/>
  <c r="DH193" i="8" s="1"/>
  <c r="DH194" i="8" s="1"/>
  <c r="DH195" i="8" s="1"/>
  <c r="DH196" i="8" s="1"/>
  <c r="DH197" i="8" s="1"/>
  <c r="DH198" i="8" s="1"/>
  <c r="DH199" i="8" s="1"/>
  <c r="DH200" i="8" s="1"/>
  <c r="DH201" i="8" s="1"/>
  <c r="DH202" i="8" s="1"/>
  <c r="DH203" i="8" s="1"/>
  <c r="DH204" i="8" s="1"/>
  <c r="DH205" i="8" s="1"/>
  <c r="DH206" i="8" s="1"/>
  <c r="DH207" i="8" s="1"/>
  <c r="DH208" i="8" s="1"/>
  <c r="DH209" i="8" s="1"/>
  <c r="DH210" i="8" s="1"/>
  <c r="DH211" i="8" s="1"/>
  <c r="DH212" i="8" s="1"/>
  <c r="DH213" i="8" s="1"/>
  <c r="DH214" i="8" s="1"/>
  <c r="DH215" i="8" s="1"/>
  <c r="DH216" i="8" s="1"/>
  <c r="DH217" i="8" s="1"/>
  <c r="DH218" i="8" s="1"/>
  <c r="DH219" i="8" s="1"/>
  <c r="DH220" i="8" s="1"/>
  <c r="DH221" i="8" s="1"/>
  <c r="DH222" i="8" s="1"/>
  <c r="DH223" i="8" s="1"/>
  <c r="DH224" i="8" s="1"/>
  <c r="DH225" i="8" s="1"/>
  <c r="DH226" i="8" s="1"/>
  <c r="DH227" i="8" s="1"/>
  <c r="DH228" i="8" s="1"/>
  <c r="DH229" i="8" s="1"/>
  <c r="DH230" i="8" s="1"/>
  <c r="DH231" i="8" s="1"/>
  <c r="DH232" i="8" s="1"/>
  <c r="DH233" i="8" s="1"/>
  <c r="DH234" i="8" s="1"/>
  <c r="DH235" i="8" s="1"/>
  <c r="DH236" i="8" s="1"/>
  <c r="DH237" i="8" s="1"/>
  <c r="DH238" i="8" s="1"/>
  <c r="DH239" i="8" s="1"/>
  <c r="DH240" i="8" s="1"/>
  <c r="DH241" i="8" s="1"/>
  <c r="DH242" i="8" s="1"/>
  <c r="DH243" i="8" s="1"/>
  <c r="EN111" i="8"/>
  <c r="EJ114" i="8"/>
  <c r="EJ115" i="8"/>
  <c r="DJ132" i="8"/>
  <c r="DJ134" i="8" s="1"/>
  <c r="DX110" i="8" s="1"/>
  <c r="DX111" i="8" s="1"/>
  <c r="DI133" i="8"/>
  <c r="ED110" i="8"/>
  <c r="DZ110" i="8" s="1"/>
  <c r="DZ111" i="8" s="1"/>
  <c r="DZ112" i="8" s="1"/>
  <c r="DZ113" i="8" s="1"/>
  <c r="DZ114" i="8" s="1"/>
  <c r="DZ115" i="8" s="1"/>
  <c r="DZ116" i="8" s="1"/>
  <c r="DZ117" i="8" s="1"/>
  <c r="DZ118" i="8" s="1"/>
  <c r="DZ119" i="8" s="1"/>
  <c r="DZ120" i="8" s="1"/>
  <c r="DZ121" i="8" s="1"/>
  <c r="DZ122" i="8" s="1"/>
  <c r="DZ123" i="8" s="1"/>
  <c r="DZ124" i="8" s="1"/>
  <c r="DZ125" i="8" s="1"/>
  <c r="DZ126" i="8" s="1"/>
  <c r="DZ127" i="8" s="1"/>
  <c r="DZ128" i="8" s="1"/>
  <c r="DZ129" i="8" s="1"/>
  <c r="DZ130" i="8" s="1"/>
  <c r="DZ131" i="8" s="1"/>
  <c r="DZ132" i="8" s="1"/>
  <c r="DZ133" i="8" s="1"/>
  <c r="DZ134" i="8" s="1"/>
  <c r="DZ135" i="8" s="1"/>
  <c r="DZ136" i="8" s="1"/>
  <c r="DZ137" i="8" s="1"/>
  <c r="DZ138" i="8" s="1"/>
  <c r="DZ139" i="8" s="1"/>
  <c r="DZ140" i="8" s="1"/>
  <c r="DZ141" i="8" s="1"/>
  <c r="DZ142" i="8" s="1"/>
  <c r="DZ143" i="8" s="1"/>
  <c r="DZ144" i="8" s="1"/>
  <c r="DZ145" i="8" s="1"/>
  <c r="DZ146" i="8" s="1"/>
  <c r="DZ147" i="8" s="1"/>
  <c r="DZ148" i="8" s="1"/>
  <c r="DZ149" i="8" s="1"/>
  <c r="DZ150" i="8" s="1"/>
  <c r="DZ151" i="8" s="1"/>
  <c r="DZ152" i="8" s="1"/>
  <c r="DZ153" i="8" s="1"/>
  <c r="DZ154" i="8" s="1"/>
  <c r="DZ155" i="8" s="1"/>
  <c r="DZ156" i="8" s="1"/>
  <c r="DZ157" i="8" s="1"/>
  <c r="DZ158" i="8" s="1"/>
  <c r="DJ133" i="8"/>
  <c r="DW110" i="8" s="1"/>
  <c r="DW111" i="8" s="1"/>
  <c r="DW112" i="8" s="1"/>
  <c r="DW113" i="8" s="1"/>
  <c r="DW114" i="8" s="1"/>
  <c r="DW115" i="8" s="1"/>
  <c r="DW116" i="8" s="1"/>
  <c r="DW117" i="8" s="1"/>
  <c r="DW118" i="8" s="1"/>
  <c r="DW119" i="8" s="1"/>
  <c r="DW120" i="8" s="1"/>
  <c r="DW121" i="8" s="1"/>
  <c r="DW122" i="8" s="1"/>
  <c r="DW123" i="8" s="1"/>
  <c r="DW124" i="8" s="1"/>
  <c r="DW125" i="8" s="1"/>
  <c r="DW126" i="8" s="1"/>
  <c r="DW127" i="8" s="1"/>
  <c r="DW128" i="8" s="1"/>
  <c r="DW129" i="8" s="1"/>
  <c r="DW130" i="8" s="1"/>
  <c r="DW131" i="8" s="1"/>
  <c r="DW132" i="8" s="1"/>
  <c r="DW133" i="8" s="1"/>
  <c r="DW134" i="8" s="1"/>
  <c r="DW135" i="8" s="1"/>
  <c r="DW136" i="8" s="1"/>
  <c r="DW137" i="8" s="1"/>
  <c r="DW138" i="8" s="1"/>
  <c r="DW139" i="8" s="1"/>
  <c r="DW140" i="8" s="1"/>
  <c r="DW141" i="8" s="1"/>
  <c r="DW142" i="8" s="1"/>
  <c r="DW143" i="8" s="1"/>
  <c r="DW144" i="8" s="1"/>
  <c r="DW145" i="8" s="1"/>
  <c r="DW146" i="8" s="1"/>
  <c r="DW147" i="8" s="1"/>
  <c r="DW148" i="8" s="1"/>
  <c r="DW149" i="8" s="1"/>
  <c r="DW150" i="8" s="1"/>
  <c r="DW151" i="8" s="1"/>
  <c r="DW152" i="8" s="1"/>
  <c r="DW153" i="8" s="1"/>
  <c r="DW154" i="8" s="1"/>
  <c r="DW155" i="8" s="1"/>
  <c r="DW156" i="8" s="1"/>
  <c r="DW157" i="8" s="1"/>
  <c r="DW158" i="8" s="1"/>
  <c r="BF167" i="8"/>
  <c r="CX172" i="8"/>
  <c r="CY172" i="8"/>
  <c r="BL110" i="8"/>
  <c r="BF166" i="8"/>
  <c r="BI166" i="8" s="1"/>
  <c r="BY101" i="8"/>
  <c r="BT110" i="8"/>
  <c r="DL110" i="8"/>
  <c r="L41" i="8"/>
  <c r="DD112" i="8"/>
  <c r="DE111" i="8"/>
  <c r="DL111" i="8"/>
  <c r="DM111" i="8" s="1"/>
  <c r="P42" i="8" s="1"/>
  <c r="BY103" i="8"/>
  <c r="W43" i="8"/>
  <c r="AE15" i="8"/>
  <c r="AE23" i="8" s="1"/>
  <c r="CA101" i="8"/>
  <c r="AY113" i="8"/>
  <c r="GC613" i="33" l="1"/>
  <c r="FH233" i="33"/>
  <c r="GC623" i="33"/>
  <c r="FH197" i="33"/>
  <c r="FH198" i="33" s="1"/>
  <c r="FV378" i="33"/>
  <c r="FV379" i="33"/>
  <c r="FV377" i="33"/>
  <c r="GC600" i="33"/>
  <c r="GN339" i="33"/>
  <c r="GP339" i="33" s="1"/>
  <c r="GC356" i="33"/>
  <c r="GC358" i="33" s="1"/>
  <c r="FK170" i="33"/>
  <c r="FL170" i="33" s="1"/>
  <c r="FL171" i="33" s="1"/>
  <c r="L42" i="8"/>
  <c r="GD558" i="33"/>
  <c r="GD559" i="33" s="1"/>
  <c r="GD560" i="33" s="1"/>
  <c r="FM158" i="33"/>
  <c r="FQ217" i="33" s="1"/>
  <c r="CM331" i="33" s="1"/>
  <c r="O38" i="22"/>
  <c r="FU379" i="33"/>
  <c r="M77" i="22"/>
  <c r="O83" i="22"/>
  <c r="O7" i="22"/>
  <c r="V7" i="22"/>
  <c r="V8" i="22" s="1"/>
  <c r="FU377" i="33"/>
  <c r="GN340" i="33"/>
  <c r="GP340" i="33" s="1"/>
  <c r="GQ340" i="33"/>
  <c r="GR340" i="33" s="1"/>
  <c r="FU378" i="33"/>
  <c r="FZ332" i="33"/>
  <c r="GD332" i="33" s="1"/>
  <c r="FP185" i="33"/>
  <c r="FQ185" i="33" s="1"/>
  <c r="AS118" i="33" s="1"/>
  <c r="BC118" i="33" s="1"/>
  <c r="GQ341" i="33"/>
  <c r="GR341" i="33" s="1"/>
  <c r="GQ338" i="33"/>
  <c r="FJ178" i="33"/>
  <c r="FK188" i="33" s="1"/>
  <c r="FL188" i="33" s="1"/>
  <c r="FI189" i="33"/>
  <c r="GN341" i="33"/>
  <c r="GI534" i="33"/>
  <c r="FK65" i="33"/>
  <c r="GB355" i="33"/>
  <c r="FW358" i="33" s="1"/>
  <c r="GC640" i="33"/>
  <c r="FU516" i="33"/>
  <c r="GA516" i="33" s="1"/>
  <c r="FI159" i="33"/>
  <c r="FO292" i="33"/>
  <c r="FI179" i="33"/>
  <c r="FJ179" i="33" s="1"/>
  <c r="FI165" i="33"/>
  <c r="FK162" i="33"/>
  <c r="FM162" i="33" s="1"/>
  <c r="CE248" i="33"/>
  <c r="BS248" i="33" s="1"/>
  <c r="FU380" i="33"/>
  <c r="CR171" i="33" s="1"/>
  <c r="FM65" i="33"/>
  <c r="FM66" i="33" s="1"/>
  <c r="FL65" i="33"/>
  <c r="M9" i="22"/>
  <c r="O9" i="22"/>
  <c r="BT111" i="8"/>
  <c r="BM111" i="8"/>
  <c r="BN111" i="8" s="1"/>
  <c r="BL111" i="8"/>
  <c r="DX112" i="8"/>
  <c r="DL112" i="8"/>
  <c r="DD113" i="8"/>
  <c r="DE112" i="8"/>
  <c r="V56" i="22"/>
  <c r="V59" i="22"/>
  <c r="V60" i="22" s="1"/>
  <c r="V61" i="22" s="1"/>
  <c r="V62" i="22" s="1"/>
  <c r="O68" i="22"/>
  <c r="M68" i="22"/>
  <c r="O59" i="22"/>
  <c r="M59" i="22"/>
  <c r="V6" i="22"/>
  <c r="V9" i="22"/>
  <c r="V10" i="22" s="1"/>
  <c r="V11" i="22" s="1"/>
  <c r="V12" i="22" s="1"/>
  <c r="O10" i="22"/>
  <c r="M76" i="22"/>
  <c r="O22" i="22"/>
  <c r="M22" i="22"/>
  <c r="M40" i="22"/>
  <c r="O40" i="22"/>
  <c r="V37" i="22"/>
  <c r="V38" i="22" s="1"/>
  <c r="V35" i="22"/>
  <c r="O4" i="22"/>
  <c r="M44" i="22"/>
  <c r="O44" i="22"/>
  <c r="M42" i="22"/>
  <c r="O42" i="22"/>
  <c r="M45" i="22"/>
  <c r="O45" i="22"/>
  <c r="O43" i="22"/>
  <c r="M43" i="22"/>
  <c r="AS116" i="33"/>
  <c r="M66" i="22"/>
  <c r="M46" i="22"/>
  <c r="O46" i="22"/>
  <c r="O41" i="22"/>
  <c r="O14" i="22"/>
  <c r="O5" i="22"/>
  <c r="O64" i="22"/>
  <c r="M64" i="22"/>
  <c r="O57" i="22"/>
  <c r="M57" i="22"/>
  <c r="EN112" i="8"/>
  <c r="EP111" i="8"/>
  <c r="O6" i="22"/>
  <c r="M65" i="22"/>
  <c r="O65" i="22"/>
  <c r="L21" i="22"/>
  <c r="L79" i="22"/>
  <c r="L37" i="22"/>
  <c r="L33" i="22"/>
  <c r="L75" i="22"/>
  <c r="L56" i="22"/>
  <c r="FT516" i="33"/>
  <c r="FV515" i="33"/>
  <c r="M28" i="22"/>
  <c r="O28" i="22"/>
  <c r="CG117" i="8"/>
  <c r="CG115" i="8"/>
  <c r="CB115" i="8" s="1"/>
  <c r="CD125" i="8"/>
  <c r="M89" i="22"/>
  <c r="O89" i="22"/>
  <c r="L29" i="22"/>
  <c r="L84" i="22"/>
  <c r="L25" i="22"/>
  <c r="L81" i="22"/>
  <c r="L67" i="22"/>
  <c r="L78" i="22"/>
  <c r="L34" i="22"/>
  <c r="L53" i="22"/>
  <c r="L23" i="22"/>
  <c r="L87" i="22"/>
  <c r="L58" i="22"/>
  <c r="L60" i="22"/>
  <c r="L3" i="22"/>
  <c r="L24" i="22"/>
  <c r="L91" i="22"/>
  <c r="M91" i="22" s="1"/>
  <c r="L72" i="22"/>
  <c r="L32" i="22"/>
  <c r="L39" i="22"/>
  <c r="L8" i="22"/>
  <c r="L47" i="22"/>
  <c r="L17" i="22"/>
  <c r="L63" i="22"/>
  <c r="L61" i="22"/>
  <c r="L55" i="22"/>
  <c r="L15" i="22"/>
  <c r="L48" i="22"/>
  <c r="L11" i="22"/>
  <c r="V64" i="22"/>
  <c r="L69" i="22"/>
  <c r="V14" i="22"/>
  <c r="L93" i="22"/>
  <c r="BD112" i="8"/>
  <c r="AS115" i="8"/>
  <c r="BD122" i="8"/>
  <c r="K34" i="8"/>
  <c r="GC515" i="33"/>
  <c r="GA515" i="33"/>
  <c r="FY515" i="33"/>
  <c r="L16" i="22"/>
  <c r="L49" i="22"/>
  <c r="L12" i="22"/>
  <c r="L82" i="22"/>
  <c r="L70" i="22"/>
  <c r="L92" i="22"/>
  <c r="L54" i="22"/>
  <c r="V44" i="22"/>
  <c r="L26" i="22"/>
  <c r="L18" i="22"/>
  <c r="L50" i="22"/>
  <c r="L13" i="22"/>
  <c r="L86" i="22"/>
  <c r="L71" i="22"/>
  <c r="L19" i="22"/>
  <c r="L51" i="22"/>
  <c r="L35" i="22"/>
  <c r="V24" i="22"/>
  <c r="L73" i="22"/>
  <c r="L62" i="22"/>
  <c r="FY349" i="33"/>
  <c r="CB249" i="33"/>
  <c r="BS249" i="33"/>
  <c r="L20" i="22"/>
  <c r="L52" i="22"/>
  <c r="L36" i="22"/>
  <c r="L31" i="22"/>
  <c r="L74" i="22"/>
  <c r="L90" i="22"/>
  <c r="L27" i="22"/>
  <c r="GS339" i="33"/>
  <c r="GR339" i="33"/>
  <c r="FX369" i="33"/>
  <c r="GN338" i="33"/>
  <c r="FJ68" i="33"/>
  <c r="DI515" i="33"/>
  <c r="GC598" i="33"/>
  <c r="GC449" i="33"/>
  <c r="GX551" i="33" s="1"/>
  <c r="FK177" i="33"/>
  <c r="FK185" i="33" s="1"/>
  <c r="FK186" i="33" s="1"/>
  <c r="FV354" i="33"/>
  <c r="GC628" i="33"/>
  <c r="GG475" i="33"/>
  <c r="FU371" i="33"/>
  <c r="FX371" i="33" s="1"/>
  <c r="CK163" i="33" l="1"/>
  <c r="CP162" i="33" s="1"/>
  <c r="CS162" i="33" s="1"/>
  <c r="GE559" i="33"/>
  <c r="GF559" i="33" s="1"/>
  <c r="GA355" i="33"/>
  <c r="FV371" i="33"/>
  <c r="FU372" i="33" s="1"/>
  <c r="FX372" i="33" s="1"/>
  <c r="AA22" i="33" s="1"/>
  <c r="GO339" i="33"/>
  <c r="T118" i="33"/>
  <c r="CB248" i="33"/>
  <c r="AA118" i="33"/>
  <c r="AN118" i="33" s="1"/>
  <c r="GO340" i="33"/>
  <c r="GS341" i="33"/>
  <c r="GS340" i="33"/>
  <c r="GC332" i="33"/>
  <c r="GE332" i="33"/>
  <c r="GH332" i="33" s="1"/>
  <c r="GD342" i="33" s="1"/>
  <c r="FZ333" i="33"/>
  <c r="GC333" i="33" s="1"/>
  <c r="GO341" i="33"/>
  <c r="GP341" i="33"/>
  <c r="GQ342" i="33"/>
  <c r="GQ348" i="33" s="1"/>
  <c r="GR338" i="33"/>
  <c r="GR342" i="33" s="1"/>
  <c r="GP348" i="33" s="1"/>
  <c r="GE507" i="33"/>
  <c r="BK120" i="33" s="1"/>
  <c r="GS338" i="33"/>
  <c r="GM477" i="33"/>
  <c r="HC555" i="33"/>
  <c r="GS475" i="33" s="1"/>
  <c r="GR475" i="33" s="1"/>
  <c r="GW555" i="33"/>
  <c r="GM475" i="33" s="1"/>
  <c r="GC516" i="33"/>
  <c r="GQ516" i="33" s="1"/>
  <c r="DR249" i="33" s="1"/>
  <c r="FY516" i="33"/>
  <c r="FV516" i="33"/>
  <c r="FV518" i="33" s="1"/>
  <c r="FN65" i="33"/>
  <c r="HZ65" i="33" s="1"/>
  <c r="FY524" i="33" s="1"/>
  <c r="DI250" i="33" s="1"/>
  <c r="FM68" i="33"/>
  <c r="FN68" i="33" s="1"/>
  <c r="HZ68" i="33" s="1"/>
  <c r="FY526" i="33" s="1"/>
  <c r="FN66" i="33"/>
  <c r="HZ66" i="33" s="1"/>
  <c r="O72" i="22"/>
  <c r="M72" i="22"/>
  <c r="M67" i="22"/>
  <c r="O67" i="22"/>
  <c r="M37" i="22"/>
  <c r="O37" i="22"/>
  <c r="O81" i="22"/>
  <c r="M81" i="22"/>
  <c r="M79" i="22"/>
  <c r="O79" i="22"/>
  <c r="M24" i="22"/>
  <c r="O24" i="22"/>
  <c r="M25" i="22"/>
  <c r="O25" i="22"/>
  <c r="M21" i="22"/>
  <c r="O21" i="22"/>
  <c r="M90" i="22"/>
  <c r="O92" i="22"/>
  <c r="O93" i="22" s="1"/>
  <c r="O90" i="22"/>
  <c r="O91" i="22" s="1"/>
  <c r="O73" i="22"/>
  <c r="M73" i="22"/>
  <c r="FZ355" i="33"/>
  <c r="FZ354" i="33"/>
  <c r="FZ356" i="33"/>
  <c r="GD339" i="33"/>
  <c r="M93" i="22"/>
  <c r="O96" i="22" s="1"/>
  <c r="O97" i="22" s="1"/>
  <c r="O98" i="22"/>
  <c r="O99" i="22" s="1"/>
  <c r="M55" i="22"/>
  <c r="O55" i="22"/>
  <c r="M3" i="22"/>
  <c r="O3" i="22"/>
  <c r="L95" i="22"/>
  <c r="G4" i="22" s="1"/>
  <c r="M84" i="22"/>
  <c r="R73" i="22" s="1"/>
  <c r="O84" i="22"/>
  <c r="R74" i="22"/>
  <c r="M12" i="22"/>
  <c r="O12" i="22"/>
  <c r="M49" i="22"/>
  <c r="O49" i="22"/>
  <c r="O62" i="22"/>
  <c r="M62" i="22"/>
  <c r="GP338" i="33"/>
  <c r="GN342" i="33"/>
  <c r="GQ347" i="33" s="1"/>
  <c r="GO338" i="33"/>
  <c r="M50" i="22"/>
  <c r="O50" i="22"/>
  <c r="M18" i="22"/>
  <c r="O18" i="22"/>
  <c r="M27" i="22"/>
  <c r="O27" i="22"/>
  <c r="V27" i="22"/>
  <c r="V28" i="22" s="1"/>
  <c r="V25" i="22"/>
  <c r="O36" i="22"/>
  <c r="M36" i="22"/>
  <c r="V65" i="22"/>
  <c r="V67" i="22"/>
  <c r="V68" i="22" s="1"/>
  <c r="M17" i="22"/>
  <c r="O17" i="22"/>
  <c r="M87" i="22"/>
  <c r="O86" i="22"/>
  <c r="FX515" i="33"/>
  <c r="DF248" i="33" s="1"/>
  <c r="GE515" i="33"/>
  <c r="GD515" i="33"/>
  <c r="M51" i="22"/>
  <c r="O51" i="22"/>
  <c r="FY371" i="33"/>
  <c r="AG19" i="33" s="1"/>
  <c r="AA19" i="33"/>
  <c r="M19" i="22"/>
  <c r="O19" i="22"/>
  <c r="M47" i="22"/>
  <c r="O47" i="22"/>
  <c r="GI332" i="33"/>
  <c r="EN113" i="8"/>
  <c r="EP112" i="8"/>
  <c r="V36" i="22"/>
  <c r="V39" i="22"/>
  <c r="V40" i="22" s="1"/>
  <c r="V41" i="22" s="1"/>
  <c r="V42" i="22" s="1"/>
  <c r="DD114" i="8"/>
  <c r="DE113" i="8"/>
  <c r="M20" i="22"/>
  <c r="O20" i="22"/>
  <c r="O71" i="22"/>
  <c r="M71" i="22"/>
  <c r="O95" i="22"/>
  <c r="M92" i="22"/>
  <c r="O48" i="22"/>
  <c r="M48" i="22"/>
  <c r="O8" i="22"/>
  <c r="M8" i="22"/>
  <c r="M53" i="22"/>
  <c r="O53" i="22"/>
  <c r="M56" i="22"/>
  <c r="O56" i="22"/>
  <c r="AA116" i="33"/>
  <c r="AN116" i="33" s="1"/>
  <c r="BC116" i="33"/>
  <c r="T116" i="33"/>
  <c r="DM112" i="8"/>
  <c r="L43" i="8"/>
  <c r="GD522" i="33"/>
  <c r="GQ515" i="33"/>
  <c r="DR248" i="33" s="1"/>
  <c r="M15" i="22"/>
  <c r="O15" i="22"/>
  <c r="M39" i="22"/>
  <c r="O39" i="22"/>
  <c r="M34" i="22"/>
  <c r="O34" i="22"/>
  <c r="O75" i="22"/>
  <c r="M75" i="22"/>
  <c r="DL113" i="8"/>
  <c r="DX113" i="8"/>
  <c r="O16" i="22"/>
  <c r="M16" i="22"/>
  <c r="O74" i="22"/>
  <c r="M74" i="22"/>
  <c r="V17" i="22"/>
  <c r="V18" i="22" s="1"/>
  <c r="V15" i="22"/>
  <c r="M61" i="22"/>
  <c r="O61" i="22"/>
  <c r="M60" i="22"/>
  <c r="O60" i="22"/>
  <c r="O29" i="22"/>
  <c r="M29" i="22"/>
  <c r="GD561" i="33"/>
  <c r="GE560" i="33"/>
  <c r="GF560" i="33" s="1"/>
  <c r="FS360" i="33"/>
  <c r="FS362" i="33"/>
  <c r="FV355" i="33"/>
  <c r="FS361" i="33"/>
  <c r="M31" i="22"/>
  <c r="O31" i="22"/>
  <c r="O35" i="22"/>
  <c r="M35" i="22"/>
  <c r="O26" i="22"/>
  <c r="M26" i="22"/>
  <c r="M69" i="22"/>
  <c r="O69" i="22"/>
  <c r="M63" i="22"/>
  <c r="O63" i="22"/>
  <c r="O58" i="22"/>
  <c r="M58" i="22"/>
  <c r="V45" i="22"/>
  <c r="V47" i="22"/>
  <c r="V48" i="22" s="1"/>
  <c r="M52" i="22"/>
  <c r="O52" i="22"/>
  <c r="M54" i="22"/>
  <c r="O54" i="22"/>
  <c r="M11" i="22"/>
  <c r="O11" i="22"/>
  <c r="O23" i="22"/>
  <c r="M23" i="22"/>
  <c r="M86" i="22"/>
  <c r="O85" i="22"/>
  <c r="O70" i="22"/>
  <c r="M70" i="22"/>
  <c r="O13" i="22"/>
  <c r="M13" i="22"/>
  <c r="M82" i="22"/>
  <c r="O82" i="22"/>
  <c r="G34" i="8"/>
  <c r="G32" i="8"/>
  <c r="G33" i="8"/>
  <c r="K33" i="8"/>
  <c r="K32" i="8" s="1"/>
  <c r="M32" i="22"/>
  <c r="O32" i="22"/>
  <c r="M78" i="22"/>
  <c r="O78" i="22"/>
  <c r="M33" i="22"/>
  <c r="O33" i="22"/>
  <c r="GG332" i="33" l="1"/>
  <c r="GD341" i="33" s="1"/>
  <c r="AS130" i="33" s="1"/>
  <c r="DI338" i="33" s="1"/>
  <c r="GG515" i="33"/>
  <c r="GH515" i="33" s="1"/>
  <c r="BK89" i="33"/>
  <c r="FV372" i="33"/>
  <c r="FU373" i="33" s="1"/>
  <c r="FX373" i="33" s="1"/>
  <c r="AA25" i="33" s="1"/>
  <c r="GF332" i="33"/>
  <c r="GD338" i="33" s="1"/>
  <c r="FW682" i="33" s="1"/>
  <c r="FW689" i="33" s="1"/>
  <c r="GE333" i="33"/>
  <c r="GH333" i="33" s="1"/>
  <c r="FZ343" i="33" s="1"/>
  <c r="GD333" i="33"/>
  <c r="GE339" i="33" s="1"/>
  <c r="FZ340" i="33"/>
  <c r="GS342" i="33"/>
  <c r="GR348" i="33"/>
  <c r="GO342" i="33"/>
  <c r="GP347" i="33" s="1"/>
  <c r="GR347" i="33" s="1"/>
  <c r="GG531" i="33" s="1"/>
  <c r="FI247" i="33" s="1"/>
  <c r="FP268" i="33" s="1"/>
  <c r="AT140" i="33" s="1"/>
  <c r="AS120" i="33"/>
  <c r="FP235" i="33"/>
  <c r="FR235" i="33"/>
  <c r="GP342" i="33"/>
  <c r="DK250" i="33"/>
  <c r="DQ250" i="33" s="1"/>
  <c r="DF250" i="33" s="1"/>
  <c r="FY340" i="33"/>
  <c r="FX516" i="33"/>
  <c r="DF249" i="33" s="1"/>
  <c r="GD516" i="33"/>
  <c r="DQ249" i="33" s="1"/>
  <c r="FZ357" i="33"/>
  <c r="FU365" i="33" s="1"/>
  <c r="GE516" i="33"/>
  <c r="BS251" i="33"/>
  <c r="FW361" i="33"/>
  <c r="BW251" i="33"/>
  <c r="BY251" i="33" s="1"/>
  <c r="P43" i="8"/>
  <c r="FU233" i="33"/>
  <c r="AM130" i="33"/>
  <c r="DE114" i="8"/>
  <c r="DD115" i="8"/>
  <c r="DX350" i="33"/>
  <c r="CA85" i="33"/>
  <c r="BW250" i="33"/>
  <c r="BY250" i="33" s="1"/>
  <c r="FW360" i="33"/>
  <c r="BS250" i="33"/>
  <c r="V16" i="22"/>
  <c r="V19" i="22"/>
  <c r="V20" i="22" s="1"/>
  <c r="V21" i="22" s="1"/>
  <c r="V22" i="22" s="1"/>
  <c r="BW252" i="33"/>
  <c r="BY252" i="33" s="1"/>
  <c r="BS252" i="33"/>
  <c r="FW362" i="33"/>
  <c r="M95" i="22"/>
  <c r="G5" i="22"/>
  <c r="DN369" i="33"/>
  <c r="V66" i="22"/>
  <c r="V69" i="22"/>
  <c r="V70" i="22" s="1"/>
  <c r="V71" i="22" s="1"/>
  <c r="V72" i="22" s="1"/>
  <c r="DQ248" i="33"/>
  <c r="DK248" i="33"/>
  <c r="V29" i="22"/>
  <c r="V30" i="22" s="1"/>
  <c r="V31" i="22" s="1"/>
  <c r="V32" i="22" s="1"/>
  <c r="V26" i="22"/>
  <c r="FW355" i="33"/>
  <c r="FU358" i="33"/>
  <c r="GD562" i="33"/>
  <c r="GE561" i="33"/>
  <c r="GF561" i="33" s="1"/>
  <c r="EP113" i="8"/>
  <c r="EN114" i="8"/>
  <c r="GF339" i="33"/>
  <c r="GF338" i="33"/>
  <c r="FR232" i="33"/>
  <c r="AS89" i="33"/>
  <c r="DI248" i="33"/>
  <c r="DI249" i="33"/>
  <c r="DL248" i="33"/>
  <c r="DL249" i="33"/>
  <c r="V49" i="22"/>
  <c r="V50" i="22" s="1"/>
  <c r="V51" i="22" s="1"/>
  <c r="V52" i="22" s="1"/>
  <c r="V46" i="22"/>
  <c r="DX114" i="8"/>
  <c r="DL114" i="8"/>
  <c r="R75" i="22"/>
  <c r="R76" i="22" s="1"/>
  <c r="DM113" i="8"/>
  <c r="P44" i="8" s="1"/>
  <c r="L44" i="8"/>
  <c r="AS132" i="33"/>
  <c r="GD343" i="33"/>
  <c r="GI339" i="33"/>
  <c r="GJ339" i="33" s="1"/>
  <c r="FY525" i="33"/>
  <c r="GJ516" i="33"/>
  <c r="GL516" i="33" s="1"/>
  <c r="GM516" i="33" s="1"/>
  <c r="DI252" i="33"/>
  <c r="DK252" i="33"/>
  <c r="DQ252" i="33" s="1"/>
  <c r="DF252" i="33" s="1"/>
  <c r="FK68" i="33" s="1"/>
  <c r="GD336" i="33" l="1"/>
  <c r="GI338" i="33"/>
  <c r="GJ338" i="33" s="1"/>
  <c r="AM132" i="33"/>
  <c r="DS370" i="33" s="1"/>
  <c r="FY372" i="33"/>
  <c r="AG22" i="33" s="1"/>
  <c r="CA88" i="33" s="1"/>
  <c r="FU232" i="33"/>
  <c r="FV233" i="33" s="1"/>
  <c r="FX233" i="33" s="1"/>
  <c r="GF337" i="33"/>
  <c r="FV373" i="33"/>
  <c r="FY373" i="33" s="1"/>
  <c r="AG25" i="33" s="1"/>
  <c r="GG333" i="33"/>
  <c r="AS135" i="33" s="1"/>
  <c r="DI341" i="33" s="1"/>
  <c r="AS91" i="33"/>
  <c r="FS232" i="33" s="1"/>
  <c r="BL91" i="33"/>
  <c r="GE342" i="33"/>
  <c r="AS137" i="33" s="1"/>
  <c r="GI333" i="33"/>
  <c r="GF333" i="33"/>
  <c r="GE338" i="33" s="1"/>
  <c r="FV682" i="33" s="1"/>
  <c r="FW690" i="33" s="1"/>
  <c r="GG516" i="33"/>
  <c r="GK525" i="33" s="1"/>
  <c r="GM525" i="33" s="1"/>
  <c r="AL120" i="33"/>
  <c r="O116" i="33"/>
  <c r="AM120" i="33"/>
  <c r="BC120" i="33"/>
  <c r="CK201" i="33"/>
  <c r="DK249" i="33"/>
  <c r="AA89" i="33"/>
  <c r="AN89" i="33" s="1"/>
  <c r="GE518" i="33"/>
  <c r="AS93" i="33" s="1"/>
  <c r="DS369" i="33"/>
  <c r="DI339" i="33"/>
  <c r="CE252" i="33"/>
  <c r="CF252" i="33"/>
  <c r="FX355" i="33"/>
  <c r="FU361" i="33" s="1"/>
  <c r="FX356" i="33"/>
  <c r="FU362" i="33" s="1"/>
  <c r="FX354" i="33"/>
  <c r="BS263" i="33"/>
  <c r="BL113" i="8"/>
  <c r="BM113" i="8"/>
  <c r="BN113" i="8" s="1"/>
  <c r="BT113" i="8"/>
  <c r="U188" i="33"/>
  <c r="CR170" i="33"/>
  <c r="BS262" i="33"/>
  <c r="DX115" i="8"/>
  <c r="DL115" i="8"/>
  <c r="EP114" i="8"/>
  <c r="EN115" i="8"/>
  <c r="BS264" i="33"/>
  <c r="AY89" i="33"/>
  <c r="FA198" i="33"/>
  <c r="FU235" i="33"/>
  <c r="AM135" i="33"/>
  <c r="DM114" i="8"/>
  <c r="P45" i="8" s="1"/>
  <c r="L45" i="8"/>
  <c r="CF250" i="33"/>
  <c r="CE250" i="33"/>
  <c r="DN370" i="33"/>
  <c r="CJ185" i="33"/>
  <c r="DW338" i="33"/>
  <c r="BM112" i="8"/>
  <c r="BN112" i="8" s="1"/>
  <c r="BL112" i="8"/>
  <c r="BT112" i="8"/>
  <c r="GE562" i="33"/>
  <c r="GF562" i="33" s="1"/>
  <c r="GD563" i="33"/>
  <c r="CE251" i="33"/>
  <c r="CF251" i="33"/>
  <c r="DD116" i="8"/>
  <c r="DE115" i="8"/>
  <c r="DI251" i="33"/>
  <c r="DK251" i="33"/>
  <c r="DQ251" i="33" s="1"/>
  <c r="DF251" i="33" s="1"/>
  <c r="FK66" i="33" s="1"/>
  <c r="FL66" i="33" s="1"/>
  <c r="FL68" i="33" s="1"/>
  <c r="FY528" i="33"/>
  <c r="AY130" i="33"/>
  <c r="GI341" i="33"/>
  <c r="GF340" i="33"/>
  <c r="GI340" i="33"/>
  <c r="GJ340" i="33" s="1"/>
  <c r="GJ341" i="33" l="1"/>
  <c r="DX352" i="33"/>
  <c r="DX351" i="33"/>
  <c r="CA91" i="33"/>
  <c r="FY343" i="33"/>
  <c r="DW339" i="33"/>
  <c r="DN367" i="33"/>
  <c r="GG339" i="33"/>
  <c r="GE341" i="33"/>
  <c r="GE343" i="33" s="1"/>
  <c r="GG338" i="33"/>
  <c r="GK340" i="33" s="1"/>
  <c r="CK165" i="33"/>
  <c r="AA187" i="33" s="1"/>
  <c r="O31" i="33" s="1"/>
  <c r="AA91" i="33"/>
  <c r="BC91" i="33" s="1"/>
  <c r="FK201" i="33"/>
  <c r="GK339" i="33"/>
  <c r="GL339" i="33" s="1"/>
  <c r="FP232" i="33"/>
  <c r="GG518" i="33"/>
  <c r="GG337" i="33"/>
  <c r="GK338" i="33"/>
  <c r="GL338" i="33" s="1"/>
  <c r="GE336" i="33"/>
  <c r="FU234" i="33"/>
  <c r="FV234" i="33" s="1"/>
  <c r="FX234" i="33" s="1"/>
  <c r="FU237" i="33" s="1"/>
  <c r="BR145" i="33" s="1"/>
  <c r="AY151" i="33" s="1"/>
  <c r="AS151" i="33" s="1"/>
  <c r="AM137" i="33"/>
  <c r="DS368" i="33" s="1"/>
  <c r="FY362" i="33"/>
  <c r="AS112" i="33" s="1"/>
  <c r="CA252" i="33"/>
  <c r="FO199" i="33"/>
  <c r="AT89" i="33"/>
  <c r="GH516" i="33"/>
  <c r="FY361" i="33"/>
  <c r="BL110" i="33" s="1"/>
  <c r="CA251" i="33"/>
  <c r="T89" i="33"/>
  <c r="BC89" i="33"/>
  <c r="AM110" i="33"/>
  <c r="BS255" i="33"/>
  <c r="DF504" i="33"/>
  <c r="ET402" i="33"/>
  <c r="AY132" i="33"/>
  <c r="DF505" i="33" s="1"/>
  <c r="FL201" i="33"/>
  <c r="AM93" i="33"/>
  <c r="BC93" i="33"/>
  <c r="AL93" i="33"/>
  <c r="O89" i="33"/>
  <c r="DM115" i="8"/>
  <c r="P46" i="8" s="1"/>
  <c r="L46" i="8"/>
  <c r="BT114" i="8"/>
  <c r="BL114" i="8"/>
  <c r="BM114" i="8"/>
  <c r="BN114" i="8" s="1"/>
  <c r="DI342" i="33"/>
  <c r="DS367" i="33"/>
  <c r="BS254" i="33"/>
  <c r="AM108" i="33"/>
  <c r="FU360" i="33"/>
  <c r="FX357" i="33"/>
  <c r="GD564" i="33"/>
  <c r="GE563" i="33"/>
  <c r="GF563" i="33" s="1"/>
  <c r="BS256" i="33"/>
  <c r="AM112" i="33"/>
  <c r="CP185" i="33"/>
  <c r="DN368" i="33"/>
  <c r="DW341" i="33"/>
  <c r="DD117" i="8"/>
  <c r="DE116" i="8"/>
  <c r="EP115" i="8"/>
  <c r="EM115" i="8"/>
  <c r="EN116" i="8"/>
  <c r="DL116" i="8"/>
  <c r="DX116" i="8"/>
  <c r="BT376" i="33" l="1"/>
  <c r="CS164" i="33"/>
  <c r="FS236" i="33"/>
  <c r="AY135" i="33"/>
  <c r="AY137" i="33" s="1"/>
  <c r="DF510" i="33" s="1"/>
  <c r="GG340" i="33"/>
  <c r="GK341" i="33"/>
  <c r="GL341" i="33" s="1"/>
  <c r="AN91" i="33"/>
  <c r="T91" i="33"/>
  <c r="GL340" i="33"/>
  <c r="DW342" i="33"/>
  <c r="FZ362" i="33"/>
  <c r="AY112" i="33" s="1"/>
  <c r="AT112" i="33" s="1"/>
  <c r="BL112" i="33"/>
  <c r="AS110" i="33"/>
  <c r="U110" i="33" s="1"/>
  <c r="FZ361" i="33"/>
  <c r="FS235" i="33"/>
  <c r="AG112" i="33"/>
  <c r="BS260" i="33"/>
  <c r="FB199" i="33"/>
  <c r="GH518" i="33"/>
  <c r="FQ199" i="33"/>
  <c r="AY91" i="33"/>
  <c r="FY360" i="33"/>
  <c r="BK108" i="33" s="1"/>
  <c r="CA250" i="33"/>
  <c r="AG110" i="33"/>
  <c r="BS259" i="33"/>
  <c r="BW275" i="33"/>
  <c r="AM106" i="33"/>
  <c r="DX117" i="8"/>
  <c r="DL117" i="8"/>
  <c r="L47" i="8"/>
  <c r="DM116" i="8"/>
  <c r="DF509" i="33"/>
  <c r="GE564" i="33"/>
  <c r="GF564" i="33" s="1"/>
  <c r="GD565" i="33"/>
  <c r="BW277" i="33"/>
  <c r="AH112" i="33" s="1"/>
  <c r="AN112" i="33"/>
  <c r="U112" i="33"/>
  <c r="BC112" i="33"/>
  <c r="T112" i="33"/>
  <c r="BW276" i="33"/>
  <c r="AN110" i="33"/>
  <c r="EN117" i="8"/>
  <c r="EP116" i="8"/>
  <c r="EM116" i="8"/>
  <c r="BM115" i="8"/>
  <c r="BN115" i="8" s="1"/>
  <c r="BL115" i="8"/>
  <c r="BT115" i="8"/>
  <c r="DE117" i="8"/>
  <c r="DD118" i="8"/>
  <c r="FU364" i="33"/>
  <c r="GA357" i="33"/>
  <c r="T110" i="33" l="1"/>
  <c r="BC110" i="33"/>
  <c r="AH110" i="33"/>
  <c r="GE509" i="33"/>
  <c r="FZ360" i="33"/>
  <c r="GF509" i="33" s="1"/>
  <c r="AY114" i="33" s="1"/>
  <c r="AT114" i="33" s="1"/>
  <c r="FR236" i="33"/>
  <c r="AS108" i="33"/>
  <c r="AN108" i="33" s="1"/>
  <c r="AY110" i="33"/>
  <c r="AT110" i="33" s="1"/>
  <c r="FP201" i="33"/>
  <c r="AT91" i="33"/>
  <c r="FM201" i="33"/>
  <c r="FN201" i="33" s="1"/>
  <c r="AY93" i="33"/>
  <c r="AT93" i="33" s="1"/>
  <c r="AG108" i="33"/>
  <c r="AG106" i="33" s="1"/>
  <c r="BS258" i="33"/>
  <c r="P47" i="8"/>
  <c r="DL118" i="8"/>
  <c r="DX118" i="8"/>
  <c r="DM117" i="8"/>
  <c r="P48" i="8" s="1"/>
  <c r="L48" i="8"/>
  <c r="GD566" i="33"/>
  <c r="GE565" i="33"/>
  <c r="GF565" i="33" s="1"/>
  <c r="FV365" i="33"/>
  <c r="DD119" i="8"/>
  <c r="DE118" i="8"/>
  <c r="EM117" i="8"/>
  <c r="EN118" i="8"/>
  <c r="EP117" i="8"/>
  <c r="AS114" i="33"/>
  <c r="FP236" i="33"/>
  <c r="T108" i="33" l="1"/>
  <c r="BC108" i="33"/>
  <c r="U108" i="33"/>
  <c r="AY108" i="33"/>
  <c r="AT108" i="33" s="1"/>
  <c r="FA214" i="33"/>
  <c r="AH108" i="33"/>
  <c r="AM114" i="33"/>
  <c r="BC114" i="33"/>
  <c r="DF326" i="33"/>
  <c r="O108" i="33"/>
  <c r="CA211" i="33"/>
  <c r="CK211" i="33"/>
  <c r="AL114" i="33"/>
  <c r="BW211" i="33"/>
  <c r="DF328" i="33"/>
  <c r="DP328" i="33" s="1"/>
  <c r="GB357" i="33"/>
  <c r="FY357" i="33" s="1"/>
  <c r="AB169" i="33"/>
  <c r="EM118" i="8"/>
  <c r="EN119" i="8"/>
  <c r="EP118" i="8"/>
  <c r="L49" i="8"/>
  <c r="DM118" i="8"/>
  <c r="P49" i="8" s="1"/>
  <c r="BT116" i="8"/>
  <c r="BL116" i="8"/>
  <c r="BM116" i="8"/>
  <c r="BN116" i="8" s="1"/>
  <c r="GD567" i="33"/>
  <c r="GE566" i="33"/>
  <c r="GF566" i="33" s="1"/>
  <c r="BM117" i="8"/>
  <c r="BN117" i="8" s="1"/>
  <c r="BT117" i="8"/>
  <c r="BL117" i="8"/>
  <c r="DL119" i="8"/>
  <c r="DX119" i="8"/>
  <c r="DD120" i="8"/>
  <c r="DE119" i="8"/>
  <c r="DL120" i="8" l="1"/>
  <c r="DX120" i="8"/>
  <c r="L50" i="8"/>
  <c r="DM119" i="8"/>
  <c r="P50" i="8" s="1"/>
  <c r="EP119" i="8"/>
  <c r="EM119" i="8"/>
  <c r="EN120" i="8"/>
  <c r="BT118" i="8"/>
  <c r="BL118" i="8"/>
  <c r="BM118" i="8"/>
  <c r="BN118" i="8" s="1"/>
  <c r="DD121" i="8"/>
  <c r="DE120" i="8"/>
  <c r="GE567" i="33"/>
  <c r="GF567" i="33" s="1"/>
  <c r="GD568" i="33"/>
  <c r="GD569" i="33" l="1"/>
  <c r="GE568" i="33"/>
  <c r="GF568" i="33" s="1"/>
  <c r="DE121" i="8"/>
  <c r="DD122" i="8"/>
  <c r="BT119" i="8"/>
  <c r="BM119" i="8"/>
  <c r="BN119" i="8" s="1"/>
  <c r="BL119" i="8"/>
  <c r="DL121" i="8"/>
  <c r="DX121" i="8"/>
  <c r="EP120" i="8"/>
  <c r="EM120" i="8"/>
  <c r="EN121" i="8"/>
  <c r="L51" i="8"/>
  <c r="DM120" i="8"/>
  <c r="P51" i="8" s="1"/>
  <c r="DM121" i="8" l="1"/>
  <c r="P52" i="8" s="1"/>
  <c r="L52" i="8"/>
  <c r="DE122" i="8"/>
  <c r="DD123" i="8"/>
  <c r="DL122" i="8"/>
  <c r="DX122" i="8"/>
  <c r="BL120" i="8"/>
  <c r="BM120" i="8"/>
  <c r="BN120" i="8" s="1"/>
  <c r="BT120" i="8"/>
  <c r="EN122" i="8"/>
  <c r="EM121" i="8"/>
  <c r="EP121" i="8"/>
  <c r="GE569" i="33"/>
  <c r="GF569" i="33" s="1"/>
  <c r="GD570" i="33"/>
  <c r="EN123" i="8" l="1"/>
  <c r="EM122" i="8"/>
  <c r="EP122" i="8"/>
  <c r="DD124" i="8"/>
  <c r="DE123" i="8"/>
  <c r="DX123" i="8"/>
  <c r="DL123" i="8"/>
  <c r="DM122" i="8"/>
  <c r="P53" i="8" s="1"/>
  <c r="L53" i="8"/>
  <c r="GD571" i="33"/>
  <c r="GE570" i="33"/>
  <c r="GF570" i="33" s="1"/>
  <c r="BM121" i="8"/>
  <c r="BN121" i="8" s="1"/>
  <c r="BL121" i="8"/>
  <c r="BT121" i="8"/>
  <c r="GE571" i="33" l="1"/>
  <c r="GF571" i="33" s="1"/>
  <c r="GD572" i="33"/>
  <c r="BT122" i="8"/>
  <c r="BL122" i="8"/>
  <c r="BM122" i="8"/>
  <c r="BN122" i="8" s="1"/>
  <c r="DM123" i="8"/>
  <c r="P54" i="8" s="1"/>
  <c r="L54" i="8"/>
  <c r="DL124" i="8"/>
  <c r="DX124" i="8"/>
  <c r="DD125" i="8"/>
  <c r="DE124" i="8"/>
  <c r="EP123" i="8"/>
  <c r="EN124" i="8"/>
  <c r="EM123" i="8"/>
  <c r="BM123" i="8" l="1"/>
  <c r="BN123" i="8" s="1"/>
  <c r="BT123" i="8"/>
  <c r="BL123" i="8"/>
  <c r="DE125" i="8"/>
  <c r="DD126" i="8"/>
  <c r="DL125" i="8"/>
  <c r="DX125" i="8"/>
  <c r="DM124" i="8"/>
  <c r="P55" i="8" s="1"/>
  <c r="L55" i="8"/>
  <c r="EM124" i="8"/>
  <c r="EP124" i="8"/>
  <c r="EN125" i="8"/>
  <c r="GD573" i="33"/>
  <c r="GE572" i="33"/>
  <c r="GF572" i="33" s="1"/>
  <c r="BL124" i="8" l="1"/>
  <c r="BT124" i="8"/>
  <c r="BM124" i="8"/>
  <c r="BN124" i="8" s="1"/>
  <c r="DL126" i="8"/>
  <c r="DX126" i="8"/>
  <c r="L56" i="8"/>
  <c r="DM125" i="8"/>
  <c r="P56" i="8" s="1"/>
  <c r="DE126" i="8"/>
  <c r="DD127" i="8"/>
  <c r="GE573" i="33"/>
  <c r="GF573" i="33" s="1"/>
  <c r="GD574" i="33"/>
  <c r="EP125" i="8"/>
  <c r="EM125" i="8"/>
  <c r="EN126" i="8"/>
  <c r="GE574" i="33" l="1"/>
  <c r="GF574" i="33" s="1"/>
  <c r="GD575" i="33"/>
  <c r="BM125" i="8"/>
  <c r="BN125" i="8" s="1"/>
  <c r="BT125" i="8"/>
  <c r="BL125" i="8"/>
  <c r="DD128" i="8"/>
  <c r="DE127" i="8"/>
  <c r="DL127" i="8"/>
  <c r="DX127" i="8"/>
  <c r="L57" i="8"/>
  <c r="DM126" i="8"/>
  <c r="P57" i="8" s="1"/>
  <c r="EN127" i="8"/>
  <c r="EM126" i="8"/>
  <c r="EP126" i="8"/>
  <c r="DL128" i="8" l="1"/>
  <c r="DX128" i="8"/>
  <c r="DE128" i="8"/>
  <c r="DD129" i="8"/>
  <c r="DM127" i="8"/>
  <c r="P58" i="8" s="1"/>
  <c r="L58" i="8"/>
  <c r="BT126" i="8"/>
  <c r="BM126" i="8"/>
  <c r="BN126" i="8" s="1"/>
  <c r="BL126" i="8"/>
  <c r="GD576" i="33"/>
  <c r="GE575" i="33"/>
  <c r="GF575" i="33" s="1"/>
  <c r="EM127" i="8"/>
  <c r="EP127" i="8"/>
  <c r="EN128" i="8"/>
  <c r="GD577" i="33" l="1"/>
  <c r="GE576" i="33"/>
  <c r="GF576" i="33" s="1"/>
  <c r="BM127" i="8"/>
  <c r="BN127" i="8" s="1"/>
  <c r="BL127" i="8"/>
  <c r="BT127" i="8"/>
  <c r="EN129" i="8"/>
  <c r="EM128" i="8"/>
  <c r="EP128" i="8"/>
  <c r="DL129" i="8"/>
  <c r="DX129" i="8"/>
  <c r="DE129" i="8"/>
  <c r="DD130" i="8"/>
  <c r="L59" i="8"/>
  <c r="DM128" i="8"/>
  <c r="P59" i="8" s="1"/>
  <c r="EP129" i="8" l="1"/>
  <c r="EN130" i="8"/>
  <c r="EM129" i="8"/>
  <c r="DL130" i="8"/>
  <c r="DX130" i="8"/>
  <c r="BT128" i="8"/>
  <c r="BM128" i="8"/>
  <c r="BN128" i="8" s="1"/>
  <c r="BL128" i="8"/>
  <c r="L60" i="8"/>
  <c r="DM129" i="8"/>
  <c r="P60" i="8" s="1"/>
  <c r="DD131" i="8"/>
  <c r="DE130" i="8"/>
  <c r="GD578" i="33"/>
  <c r="GE577" i="33"/>
  <c r="GF577" i="33" s="1"/>
  <c r="BL129" i="8" l="1"/>
  <c r="BM129" i="8"/>
  <c r="BN129" i="8" s="1"/>
  <c r="BT129" i="8"/>
  <c r="DL131" i="8"/>
  <c r="DX131" i="8"/>
  <c r="DE131" i="8"/>
  <c r="DD132" i="8"/>
  <c r="DM130" i="8"/>
  <c r="P61" i="8" s="1"/>
  <c r="L61" i="8"/>
  <c r="GE578" i="33"/>
  <c r="GF578" i="33" s="1"/>
  <c r="GD579" i="33"/>
  <c r="EP130" i="8"/>
  <c r="EN131" i="8"/>
  <c r="EM130" i="8"/>
  <c r="DX132" i="8" l="1"/>
  <c r="DL132" i="8"/>
  <c r="GE579" i="33"/>
  <c r="GF579" i="33" s="1"/>
  <c r="GD580" i="33"/>
  <c r="BL130" i="8"/>
  <c r="BT130" i="8"/>
  <c r="BM130" i="8"/>
  <c r="BN130" i="8" s="1"/>
  <c r="DD133" i="8"/>
  <c r="DE132" i="8"/>
  <c r="DM131" i="8"/>
  <c r="P62" i="8" s="1"/>
  <c r="L62" i="8"/>
  <c r="EP131" i="8"/>
  <c r="EN132" i="8"/>
  <c r="EM131" i="8"/>
  <c r="BT131" i="8" l="1"/>
  <c r="BM131" i="8"/>
  <c r="BN131" i="8" s="1"/>
  <c r="BL131" i="8"/>
  <c r="DE133" i="8"/>
  <c r="DD134" i="8"/>
  <c r="DM132" i="8"/>
  <c r="P63" i="8" s="1"/>
  <c r="L63" i="8"/>
  <c r="GE580" i="33"/>
  <c r="GF580" i="33" s="1"/>
  <c r="GD581" i="33"/>
  <c r="EP132" i="8"/>
  <c r="EM132" i="8"/>
  <c r="EN133" i="8"/>
  <c r="DX133" i="8"/>
  <c r="DL133" i="8"/>
  <c r="BT132" i="8" l="1"/>
  <c r="BL132" i="8"/>
  <c r="BM132" i="8"/>
  <c r="BN132" i="8" s="1"/>
  <c r="GE581" i="33"/>
  <c r="GF581" i="33" s="1"/>
  <c r="GD582" i="33"/>
  <c r="DM133" i="8"/>
  <c r="P64" i="8" s="1"/>
  <c r="L64" i="8"/>
  <c r="DX134" i="8"/>
  <c r="DL134" i="8"/>
  <c r="DE134" i="8"/>
  <c r="DD135" i="8"/>
  <c r="EP133" i="8"/>
  <c r="EN134" i="8"/>
  <c r="EM133" i="8"/>
  <c r="BT133" i="8" l="1"/>
  <c r="BM133" i="8"/>
  <c r="BN133" i="8" s="1"/>
  <c r="BL133" i="8"/>
  <c r="DD136" i="8"/>
  <c r="DE135" i="8"/>
  <c r="L65" i="8"/>
  <c r="DM134" i="8"/>
  <c r="P65" i="8" s="1"/>
  <c r="DX135" i="8"/>
  <c r="DL135" i="8"/>
  <c r="GD583" i="33"/>
  <c r="GE582" i="33"/>
  <c r="GF582" i="33" s="1"/>
  <c r="EP134" i="8"/>
  <c r="EM134" i="8"/>
  <c r="EN135" i="8"/>
  <c r="GE583" i="33" l="1"/>
  <c r="GF583" i="33" s="1"/>
  <c r="GD584" i="33"/>
  <c r="BM134" i="8"/>
  <c r="BN134" i="8" s="1"/>
  <c r="BT134" i="8"/>
  <c r="BL134" i="8"/>
  <c r="EP135" i="8"/>
  <c r="EN136" i="8"/>
  <c r="EM135" i="8"/>
  <c r="DM135" i="8"/>
  <c r="P66" i="8" s="1"/>
  <c r="L66" i="8"/>
  <c r="DL136" i="8"/>
  <c r="DX136" i="8"/>
  <c r="DE136" i="8"/>
  <c r="DD137" i="8"/>
  <c r="BL135" i="8" l="1"/>
  <c r="BT135" i="8"/>
  <c r="BM135" i="8"/>
  <c r="BN135" i="8" s="1"/>
  <c r="GD585" i="33"/>
  <c r="GE584" i="33"/>
  <c r="GF584" i="33" s="1"/>
  <c r="L67" i="8"/>
  <c r="DM136" i="8"/>
  <c r="P67" i="8" s="1"/>
  <c r="EN137" i="8"/>
  <c r="EM136" i="8"/>
  <c r="EP136" i="8"/>
  <c r="DE137" i="8"/>
  <c r="DD138" i="8"/>
  <c r="DL137" i="8"/>
  <c r="DX137" i="8"/>
  <c r="EP137" i="8" l="1"/>
  <c r="EM137" i="8"/>
  <c r="EN138" i="8"/>
  <c r="DX138" i="8"/>
  <c r="DL138" i="8"/>
  <c r="BM136" i="8"/>
  <c r="BN136" i="8" s="1"/>
  <c r="BL136" i="8"/>
  <c r="BT136" i="8"/>
  <c r="GE585" i="33"/>
  <c r="GF585" i="33" s="1"/>
  <c r="GD586" i="33"/>
  <c r="DM137" i="8"/>
  <c r="P68" i="8" s="1"/>
  <c r="L68" i="8"/>
  <c r="DE138" i="8"/>
  <c r="DD139" i="8"/>
  <c r="GE586" i="33" l="1"/>
  <c r="GF586" i="33" s="1"/>
  <c r="GD587" i="33"/>
  <c r="GE587" i="33" s="1"/>
  <c r="GF587" i="33" s="1"/>
  <c r="GF588" i="33" s="1"/>
  <c r="BT137" i="8"/>
  <c r="BM137" i="8"/>
  <c r="BN137" i="8" s="1"/>
  <c r="BL137" i="8"/>
  <c r="L69" i="8"/>
  <c r="DM138" i="8"/>
  <c r="P69" i="8" s="1"/>
  <c r="DL139" i="8"/>
  <c r="DX139" i="8"/>
  <c r="DD140" i="8"/>
  <c r="DE139" i="8"/>
  <c r="EP138" i="8"/>
  <c r="EN139" i="8"/>
  <c r="EM138" i="8"/>
  <c r="DE140" i="8" l="1"/>
  <c r="DD141" i="8"/>
  <c r="BT138" i="8"/>
  <c r="BM138" i="8"/>
  <c r="BN138" i="8" s="1"/>
  <c r="BL138" i="8"/>
  <c r="L70" i="8"/>
  <c r="DM139" i="8"/>
  <c r="P70" i="8" s="1"/>
  <c r="GA522" i="33"/>
  <c r="GA526" i="33" s="1"/>
  <c r="DR252" i="33" s="1"/>
  <c r="BV328" i="33"/>
  <c r="BW328" i="33" s="1"/>
  <c r="AB168" i="33"/>
  <c r="FU366" i="33"/>
  <c r="FU367" i="33" s="1"/>
  <c r="BS327" i="33" s="1"/>
  <c r="H128" i="33" s="1"/>
  <c r="AG31" i="33" s="1"/>
  <c r="AA31" i="33" s="1"/>
  <c r="DX140" i="8"/>
  <c r="DL140" i="8"/>
  <c r="EP139" i="8"/>
  <c r="EN140" i="8"/>
  <c r="EM139" i="8"/>
  <c r="GB522" i="33" l="1"/>
  <c r="GF513" i="33"/>
  <c r="EJ411" i="33" s="1"/>
  <c r="GG513" i="33"/>
  <c r="GA524" i="33"/>
  <c r="DR250" i="33" s="1"/>
  <c r="CR394" i="33" s="1"/>
  <c r="GA525" i="33"/>
  <c r="DR251" i="33" s="1"/>
  <c r="GL515" i="33"/>
  <c r="GE522" i="33"/>
  <c r="EP140" i="8"/>
  <c r="EN141" i="8"/>
  <c r="EM140" i="8"/>
  <c r="BT139" i="8"/>
  <c r="BM139" i="8"/>
  <c r="BN139" i="8" s="1"/>
  <c r="BL139" i="8"/>
  <c r="L71" i="8"/>
  <c r="DM140" i="8"/>
  <c r="P71" i="8" s="1"/>
  <c r="DE141" i="8"/>
  <c r="DD142" i="8"/>
  <c r="DX141" i="8"/>
  <c r="DL141" i="8"/>
  <c r="BS332" i="33" l="1"/>
  <c r="U137" i="33"/>
  <c r="DX142" i="8"/>
  <c r="DL142" i="8"/>
  <c r="BL140" i="8"/>
  <c r="BM140" i="8"/>
  <c r="BN140" i="8" s="1"/>
  <c r="BT140" i="8"/>
  <c r="EN142" i="8"/>
  <c r="EP141" i="8"/>
  <c r="EM141" i="8"/>
  <c r="DM141" i="8"/>
  <c r="P72" i="8" s="1"/>
  <c r="L72" i="8"/>
  <c r="DE142" i="8"/>
  <c r="DD143" i="8"/>
  <c r="GC525" i="33"/>
  <c r="GC526" i="33"/>
  <c r="GC524" i="33"/>
  <c r="DL250" i="33" s="1"/>
  <c r="GE526" i="33" l="1"/>
  <c r="BL99" i="33" s="1"/>
  <c r="DL252" i="33"/>
  <c r="AS99" i="33"/>
  <c r="AA99" i="33" s="1"/>
  <c r="GE525" i="33"/>
  <c r="BL97" i="33" s="1"/>
  <c r="BL122" i="33" s="1"/>
  <c r="BM160" i="33" s="1"/>
  <c r="DL251" i="33"/>
  <c r="U140" i="33"/>
  <c r="BX332" i="33"/>
  <c r="GB528" i="33"/>
  <c r="GE524" i="33"/>
  <c r="BK95" i="33" s="1"/>
  <c r="BK122" i="33" s="1"/>
  <c r="BK128" i="33" s="1"/>
  <c r="BL159" i="33" s="1"/>
  <c r="DM142" i="8"/>
  <c r="P73" i="8" s="1"/>
  <c r="L73" i="8"/>
  <c r="BL141" i="8"/>
  <c r="BM141" i="8"/>
  <c r="BN141" i="8" s="1"/>
  <c r="BT141" i="8"/>
  <c r="EN143" i="8"/>
  <c r="EP142" i="8"/>
  <c r="EM142" i="8"/>
  <c r="DD144" i="8"/>
  <c r="DE143" i="8"/>
  <c r="DX143" i="8"/>
  <c r="DL143" i="8"/>
  <c r="FM208" i="33" l="1"/>
  <c r="FS234" i="33"/>
  <c r="GG526" i="33"/>
  <c r="FB209" i="33" s="1"/>
  <c r="AN99" i="33"/>
  <c r="BC99" i="33"/>
  <c r="T99" i="33"/>
  <c r="AS97" i="33"/>
  <c r="AA97" i="33" s="1"/>
  <c r="GG525" i="33"/>
  <c r="FS233" i="33"/>
  <c r="FS237" i="33" s="1"/>
  <c r="FM207" i="33"/>
  <c r="FM209" i="33" s="1"/>
  <c r="AS95" i="33"/>
  <c r="AA95" i="33" s="1"/>
  <c r="GE528" i="33"/>
  <c r="EP143" i="8"/>
  <c r="EN144" i="8"/>
  <c r="EM143" i="8"/>
  <c r="DM143" i="8"/>
  <c r="P74" i="8" s="1"/>
  <c r="L74" i="8"/>
  <c r="DL144" i="8"/>
  <c r="DX144" i="8"/>
  <c r="GG524" i="33"/>
  <c r="FR233" i="33"/>
  <c r="FR237" i="33" s="1"/>
  <c r="BM142" i="8"/>
  <c r="BN142" i="8" s="1"/>
  <c r="BL142" i="8"/>
  <c r="BT142" i="8"/>
  <c r="DE144" i="8"/>
  <c r="DD145" i="8"/>
  <c r="FN208" i="33" l="1"/>
  <c r="AY99" i="33"/>
  <c r="AT99" i="33" s="1"/>
  <c r="FQ207" i="33"/>
  <c r="FS298" i="33"/>
  <c r="FS299" i="33" s="1"/>
  <c r="AY147" i="33" s="1"/>
  <c r="GE534" i="33"/>
  <c r="GF534" i="33" s="1"/>
  <c r="FK219" i="33" s="1"/>
  <c r="FB208" i="33"/>
  <c r="FN207" i="33"/>
  <c r="FN209" i="33" s="1"/>
  <c r="FP209" i="33" s="1"/>
  <c r="FP255" i="33" s="1"/>
  <c r="EE328" i="33" s="1"/>
  <c r="AY97" i="33"/>
  <c r="AT97" i="33" s="1"/>
  <c r="FQ206" i="33"/>
  <c r="FQ208" i="33" s="1"/>
  <c r="T97" i="33"/>
  <c r="BC97" i="33"/>
  <c r="AN97" i="33"/>
  <c r="GE530" i="33"/>
  <c r="FK211" i="33"/>
  <c r="AS101" i="33"/>
  <c r="FP233" i="33"/>
  <c r="GB529" i="33"/>
  <c r="GE589" i="33" s="1"/>
  <c r="FR217" i="33" s="1"/>
  <c r="AN95" i="33"/>
  <c r="T95" i="33"/>
  <c r="BC95" i="33"/>
  <c r="AY95" i="33"/>
  <c r="GG528" i="33"/>
  <c r="FA207" i="33"/>
  <c r="FA219" i="33" s="1"/>
  <c r="EG224" i="33" s="1"/>
  <c r="L75" i="8"/>
  <c r="DM144" i="8"/>
  <c r="P75" i="8" s="1"/>
  <c r="BL143" i="8"/>
  <c r="BM143" i="8"/>
  <c r="BN143" i="8" s="1"/>
  <c r="BT143" i="8"/>
  <c r="EN145" i="8"/>
  <c r="EM144" i="8"/>
  <c r="EP144" i="8"/>
  <c r="DL145" i="8"/>
  <c r="DX145" i="8"/>
  <c r="DE145" i="8"/>
  <c r="DD146" i="8"/>
  <c r="GE538" i="33" l="1"/>
  <c r="GK543" i="33" s="1"/>
  <c r="AS122" i="33" s="1"/>
  <c r="FM226" i="33" s="1"/>
  <c r="GG534" i="33"/>
  <c r="GH534" i="33" s="1"/>
  <c r="FI219" i="33" s="1"/>
  <c r="FL217" i="33"/>
  <c r="AS103" i="33"/>
  <c r="O103" i="33" s="1"/>
  <c r="FT234" i="33"/>
  <c r="FT237" i="33" s="1"/>
  <c r="FV299" i="33" s="1"/>
  <c r="DY230" i="33" s="1"/>
  <c r="FP234" i="33"/>
  <c r="FP237" i="33" s="1"/>
  <c r="FO206" i="33"/>
  <c r="AT95" i="33"/>
  <c r="H135" i="33"/>
  <c r="CG186" i="33" s="1"/>
  <c r="CM327" i="33"/>
  <c r="FP217" i="33"/>
  <c r="CF331" i="33" s="1"/>
  <c r="AL101" i="33"/>
  <c r="FL210" i="33"/>
  <c r="BC101" i="33"/>
  <c r="AM101" i="33"/>
  <c r="O95" i="33"/>
  <c r="U139" i="33"/>
  <c r="GC528" i="33"/>
  <c r="EN146" i="8"/>
  <c r="EM145" i="8"/>
  <c r="EP145" i="8"/>
  <c r="DE146" i="8"/>
  <c r="DD147" i="8"/>
  <c r="L76" i="8"/>
  <c r="DM145" i="8"/>
  <c r="P76" i="8" s="1"/>
  <c r="BT144" i="8"/>
  <c r="BL144" i="8"/>
  <c r="BM144" i="8"/>
  <c r="BN144" i="8" s="1"/>
  <c r="AY101" i="33"/>
  <c r="AT101" i="33" s="1"/>
  <c r="FM210" i="33"/>
  <c r="FN210" i="33" s="1"/>
  <c r="DX146" i="8"/>
  <c r="DL146" i="8"/>
  <c r="AY103" i="33" l="1"/>
  <c r="AT103" i="33" s="1"/>
  <c r="FM217" i="33"/>
  <c r="FN217" i="33" s="1"/>
  <c r="FO217" i="33" s="1"/>
  <c r="FO255" i="33" s="1"/>
  <c r="EE326" i="33" s="1"/>
  <c r="GG537" i="33"/>
  <c r="GK545" i="33" s="1"/>
  <c r="FB226" i="33" s="1"/>
  <c r="BU103" i="33" s="1"/>
  <c r="GG538" i="33"/>
  <c r="CK140" i="33" s="1"/>
  <c r="GF540" i="33"/>
  <c r="CF327" i="33"/>
  <c r="DG256" i="33"/>
  <c r="AA103" i="33" s="1"/>
  <c r="AN103" i="33" s="1"/>
  <c r="T103" i="33"/>
  <c r="BC103" i="33"/>
  <c r="FT298" i="33"/>
  <c r="AY149" i="33" s="1"/>
  <c r="AS149" i="33" s="1"/>
  <c r="FV237" i="33"/>
  <c r="DX147" i="8"/>
  <c r="DL147" i="8"/>
  <c r="DM146" i="8"/>
  <c r="P77" i="8" s="1"/>
  <c r="L77" i="8"/>
  <c r="BL145" i="8"/>
  <c r="BM145" i="8"/>
  <c r="BN145" i="8" s="1"/>
  <c r="BT145" i="8"/>
  <c r="DD148" i="8"/>
  <c r="DE147" i="8"/>
  <c r="EM146" i="8"/>
  <c r="EP146" i="8"/>
  <c r="EN147" i="8"/>
  <c r="FQ255" i="33" l="1"/>
  <c r="FR260" i="33" s="1"/>
  <c r="DP330" i="33" s="1"/>
  <c r="GK544" i="33"/>
  <c r="AY122" i="33" s="1"/>
  <c r="AT122" i="33" s="1"/>
  <c r="GG540" i="33"/>
  <c r="GH537" i="33"/>
  <c r="GH540" i="33" s="1"/>
  <c r="GI540" i="33" s="1"/>
  <c r="GI542" i="33" s="1"/>
  <c r="DY229" i="33"/>
  <c r="FR298" i="33"/>
  <c r="FV298" i="33" s="1"/>
  <c r="FW298" i="33" s="1"/>
  <c r="EN148" i="8"/>
  <c r="EM147" i="8"/>
  <c r="EP147" i="8"/>
  <c r="BM146" i="8"/>
  <c r="BN146" i="8" s="1"/>
  <c r="BL146" i="8"/>
  <c r="BT146" i="8"/>
  <c r="L78" i="8"/>
  <c r="DM147" i="8"/>
  <c r="P78" i="8" s="1"/>
  <c r="DX148" i="8"/>
  <c r="DL148" i="8"/>
  <c r="DE148" i="8"/>
  <c r="DD149" i="8"/>
  <c r="FQ268" i="33" l="1"/>
  <c r="EE332" i="33" s="1"/>
  <c r="GH542" i="33"/>
  <c r="BL147" i="8"/>
  <c r="BM147" i="8"/>
  <c r="BN147" i="8" s="1"/>
  <c r="BT147" i="8"/>
  <c r="DE149" i="8"/>
  <c r="DD150" i="8"/>
  <c r="DM148" i="8"/>
  <c r="P79" i="8" s="1"/>
  <c r="L79" i="8"/>
  <c r="DX149" i="8"/>
  <c r="DL149" i="8"/>
  <c r="EP148" i="8"/>
  <c r="EM148" i="8"/>
  <c r="EN149" i="8"/>
  <c r="FO282" i="33" l="1"/>
  <c r="DM149" i="8"/>
  <c r="P80" i="8" s="1"/>
  <c r="L80" i="8"/>
  <c r="DL150" i="8"/>
  <c r="DX150" i="8"/>
  <c r="BL148" i="8"/>
  <c r="BT148" i="8"/>
  <c r="BM148" i="8"/>
  <c r="BN148" i="8" s="1"/>
  <c r="DE150" i="8"/>
  <c r="DD151" i="8"/>
  <c r="EN150" i="8"/>
  <c r="EM149" i="8"/>
  <c r="EP149" i="8"/>
  <c r="EP150" i="8" l="1"/>
  <c r="EM150" i="8"/>
  <c r="EN151" i="8"/>
  <c r="DE151" i="8"/>
  <c r="DD152" i="8"/>
  <c r="DL151" i="8"/>
  <c r="DX151" i="8"/>
  <c r="DM150" i="8"/>
  <c r="P81" i="8" s="1"/>
  <c r="L81" i="8"/>
  <c r="BT149" i="8"/>
  <c r="BL149" i="8"/>
  <c r="BM149" i="8"/>
  <c r="BN149" i="8" s="1"/>
  <c r="BT150" i="8" l="1"/>
  <c r="BM150" i="8"/>
  <c r="BN150" i="8" s="1"/>
  <c r="BL150" i="8"/>
  <c r="DL152" i="8"/>
  <c r="DX152" i="8"/>
  <c r="L82" i="8"/>
  <c r="DM151" i="8"/>
  <c r="P82" i="8" s="1"/>
  <c r="DE152" i="8"/>
  <c r="DD153" i="8"/>
  <c r="EP151" i="8"/>
  <c r="EM151" i="8"/>
  <c r="EN152" i="8"/>
  <c r="DE153" i="8" l="1"/>
  <c r="DD154" i="8"/>
  <c r="BT151" i="8"/>
  <c r="BL151" i="8"/>
  <c r="BM151" i="8"/>
  <c r="BN151" i="8" s="1"/>
  <c r="DX153" i="8"/>
  <c r="DL153" i="8"/>
  <c r="L83" i="8"/>
  <c r="DM152" i="8"/>
  <c r="P83" i="8" s="1"/>
  <c r="EM152" i="8"/>
  <c r="EP152" i="8"/>
  <c r="EN153" i="8"/>
  <c r="BM152" i="8" l="1"/>
  <c r="BN152" i="8" s="1"/>
  <c r="BL152" i="8"/>
  <c r="BT152" i="8"/>
  <c r="L84" i="8"/>
  <c r="DM153" i="8"/>
  <c r="P84" i="8" s="1"/>
  <c r="DX154" i="8"/>
  <c r="DL154" i="8"/>
  <c r="DD155" i="8"/>
  <c r="DE154" i="8"/>
  <c r="EP153" i="8"/>
  <c r="EM153" i="8"/>
  <c r="EN154" i="8"/>
  <c r="DD156" i="8" l="1"/>
  <c r="DE155" i="8"/>
  <c r="DM154" i="8"/>
  <c r="P85" i="8" s="1"/>
  <c r="L85" i="8"/>
  <c r="DX155" i="8"/>
  <c r="DL155" i="8"/>
  <c r="BT153" i="8"/>
  <c r="BM153" i="8"/>
  <c r="BN153" i="8" s="1"/>
  <c r="BL153" i="8"/>
  <c r="EP154" i="8"/>
  <c r="EM154" i="8"/>
  <c r="EM156" i="8" s="1"/>
  <c r="EL158" i="8" s="1"/>
  <c r="EN155" i="8"/>
  <c r="L86" i="8" l="1"/>
  <c r="DM155" i="8"/>
  <c r="P86" i="8" s="1"/>
  <c r="DL156" i="8"/>
  <c r="DX156" i="8"/>
  <c r="BT154" i="8"/>
  <c r="BL154" i="8"/>
  <c r="BM154" i="8"/>
  <c r="BN154" i="8" s="1"/>
  <c r="EN156" i="8"/>
  <c r="EP155" i="8"/>
  <c r="DE156" i="8"/>
  <c r="DD157" i="8"/>
  <c r="EP156" i="8" l="1"/>
  <c r="EN157" i="8"/>
  <c r="DX157" i="8"/>
  <c r="DL157" i="8"/>
  <c r="L87" i="8"/>
  <c r="DM156" i="8"/>
  <c r="P87" i="8" s="1"/>
  <c r="BL155" i="8"/>
  <c r="BM155" i="8"/>
  <c r="BN155" i="8" s="1"/>
  <c r="BT155" i="8"/>
  <c r="DE157" i="8"/>
  <c r="DD158" i="8"/>
  <c r="BL156" i="8" l="1"/>
  <c r="BT156" i="8"/>
  <c r="BM156" i="8"/>
  <c r="BN156" i="8" s="1"/>
  <c r="DE158" i="8"/>
  <c r="DD159" i="8"/>
  <c r="DM157" i="8"/>
  <c r="P88" i="8" s="1"/>
  <c r="L88" i="8"/>
  <c r="DX158" i="8"/>
  <c r="DL158" i="8"/>
  <c r="EN158" i="8"/>
  <c r="EP157" i="8"/>
  <c r="BM157" i="8" l="1"/>
  <c r="BN157" i="8" s="1"/>
  <c r="BT157" i="8"/>
  <c r="BL157" i="8"/>
  <c r="EN159" i="8"/>
  <c r="EP158" i="8"/>
  <c r="DM158" i="8"/>
  <c r="L89" i="8"/>
  <c r="DE159" i="8"/>
  <c r="DD160" i="8"/>
  <c r="DE160" i="8" l="1"/>
  <c r="DD161" i="8"/>
  <c r="P89" i="8"/>
  <c r="DM181" i="8"/>
  <c r="DP110" i="8" s="1"/>
  <c r="EN160" i="8"/>
  <c r="EP159" i="8"/>
  <c r="DE161" i="8" l="1"/>
  <c r="DD162" i="8"/>
  <c r="EP160" i="8"/>
  <c r="EN161" i="8"/>
  <c r="BT158" i="8"/>
  <c r="BT160" i="8" s="1"/>
  <c r="BT161" i="8" s="1"/>
  <c r="BT162" i="8" s="1"/>
  <c r="BM158" i="8"/>
  <c r="BN158" i="8" s="1"/>
  <c r="BL158" i="8"/>
  <c r="P90" i="8"/>
  <c r="W41" i="8" s="1"/>
  <c r="W44" i="8" l="1"/>
  <c r="AA44" i="8" s="1"/>
  <c r="W45" i="8"/>
  <c r="AA45" i="8" s="1"/>
  <c r="EN162" i="8"/>
  <c r="EP161" i="8"/>
  <c r="DE162" i="8"/>
  <c r="DD163" i="8"/>
  <c r="DE163" i="8" s="1"/>
  <c r="EN163" i="8" l="1"/>
  <c r="EP162" i="8"/>
  <c r="EP163" i="8" l="1"/>
  <c r="EN164" i="8"/>
  <c r="EN165" i="8" l="1"/>
  <c r="EP164" i="8"/>
  <c r="EN166" i="8" l="1"/>
  <c r="EP165" i="8"/>
  <c r="EN167" i="8" l="1"/>
  <c r="EP166" i="8"/>
  <c r="EN168" i="8" l="1"/>
  <c r="EP167" i="8"/>
  <c r="EP168" i="8" l="1"/>
  <c r="EN169" i="8"/>
  <c r="EN170" i="8" l="1"/>
  <c r="EP169" i="8"/>
  <c r="EN171" i="8" l="1"/>
  <c r="EP170" i="8"/>
  <c r="EP171" i="8" l="1"/>
  <c r="EN172" i="8"/>
  <c r="EP172" i="8" l="1"/>
  <c r="EN173" i="8"/>
  <c r="EP173" i="8" l="1"/>
  <c r="EN174" i="8"/>
  <c r="EP174" i="8" l="1"/>
  <c r="EN175" i="8"/>
  <c r="EN176" i="8" l="1"/>
  <c r="EP175" i="8"/>
  <c r="EP176" i="8" l="1"/>
  <c r="EN177" i="8"/>
  <c r="EN178" i="8" l="1"/>
  <c r="EP177" i="8"/>
  <c r="EP178" i="8" l="1"/>
  <c r="EN179" i="8"/>
  <c r="EN180" i="8" l="1"/>
  <c r="EP179" i="8"/>
  <c r="EP180" i="8" l="1"/>
  <c r="EN181" i="8"/>
  <c r="EN182" i="8" l="1"/>
  <c r="EP181" i="8"/>
  <c r="EP182" i="8" l="1"/>
  <c r="EN183" i="8"/>
  <c r="EN184" i="8" l="1"/>
  <c r="EP183" i="8"/>
  <c r="EP184" i="8" l="1"/>
  <c r="EN185" i="8"/>
  <c r="EN186" i="8" l="1"/>
  <c r="EP185" i="8"/>
  <c r="EP186" i="8" l="1"/>
  <c r="EN187" i="8"/>
  <c r="EP187" i="8" l="1"/>
  <c r="EN188" i="8"/>
  <c r="EP188" i="8" l="1"/>
  <c r="EN189" i="8"/>
  <c r="EN190" i="8" l="1"/>
  <c r="EP189" i="8"/>
  <c r="EN191" i="8" l="1"/>
  <c r="EP190" i="8"/>
  <c r="EP191" i="8" l="1"/>
  <c r="EN192" i="8"/>
  <c r="EP192" i="8" l="1"/>
  <c r="EN193" i="8"/>
  <c r="EP193" i="8" l="1"/>
  <c r="EN194" i="8"/>
  <c r="EN195" i="8" l="1"/>
  <c r="EP194" i="8"/>
  <c r="EP195" i="8" l="1"/>
  <c r="EN196" i="8"/>
  <c r="EN197" i="8" l="1"/>
  <c r="EP196" i="8"/>
  <c r="EP197" i="8" l="1"/>
  <c r="EN198" i="8"/>
  <c r="EN199" i="8" l="1"/>
  <c r="EP198" i="8"/>
  <c r="EP199" i="8" l="1"/>
  <c r="EN200" i="8"/>
  <c r="EP200" i="8" l="1"/>
  <c r="EN201" i="8"/>
  <c r="EP201" i="8" l="1"/>
  <c r="EN202" i="8"/>
  <c r="EN203" i="8" l="1"/>
  <c r="EP202" i="8"/>
  <c r="EP203" i="8" l="1"/>
  <c r="EN204" i="8"/>
  <c r="EN205" i="8" l="1"/>
  <c r="EP204" i="8"/>
  <c r="EN206" i="8" l="1"/>
  <c r="EP205" i="8"/>
  <c r="EN207" i="8" l="1"/>
  <c r="EP206" i="8"/>
  <c r="EP207" i="8" l="1"/>
  <c r="EN208" i="8"/>
  <c r="EN209" i="8" l="1"/>
  <c r="EP208" i="8"/>
  <c r="EP209" i="8" l="1"/>
  <c r="EN210" i="8"/>
  <c r="EN211" i="8" l="1"/>
  <c r="EP210" i="8"/>
  <c r="EP211" i="8" l="1"/>
  <c r="EN212" i="8"/>
  <c r="EP212" i="8" l="1"/>
  <c r="EN213" i="8"/>
  <c r="EN214" i="8" l="1"/>
  <c r="EP213" i="8"/>
  <c r="EN215" i="8" l="1"/>
  <c r="EP214" i="8"/>
  <c r="EP215" i="8" l="1"/>
  <c r="EN216" i="8"/>
  <c r="EP216" i="8" l="1"/>
  <c r="EN217" i="8"/>
  <c r="EN218" i="8" l="1"/>
  <c r="EP217" i="8"/>
  <c r="EP218" i="8" l="1"/>
  <c r="EN219" i="8"/>
  <c r="EN220" i="8" l="1"/>
  <c r="EP219" i="8"/>
  <c r="EP220" i="8" l="1"/>
  <c r="EN221" i="8"/>
  <c r="EN222" i="8" l="1"/>
  <c r="EP221" i="8"/>
  <c r="EN223" i="8" l="1"/>
  <c r="EP222" i="8"/>
  <c r="EP223" i="8" l="1"/>
  <c r="EN224" i="8"/>
  <c r="EP224" i="8" l="1"/>
  <c r="EN225" i="8"/>
  <c r="EN226" i="8" l="1"/>
  <c r="EP225" i="8"/>
  <c r="EP226" i="8" l="1"/>
  <c r="EN227" i="8"/>
  <c r="EP227" i="8" l="1"/>
  <c r="EN228" i="8"/>
  <c r="EP228" i="8" l="1"/>
  <c r="EN229" i="8"/>
  <c r="EN230" i="8" l="1"/>
  <c r="EP229" i="8"/>
  <c r="EP230" i="8" l="1"/>
  <c r="EN231" i="8"/>
  <c r="EN232" i="8" l="1"/>
  <c r="EP231" i="8"/>
  <c r="EP232" i="8" l="1"/>
  <c r="EN233" i="8"/>
  <c r="EN234" i="8" l="1"/>
  <c r="EP233" i="8"/>
  <c r="EN235" i="8" l="1"/>
  <c r="EP234" i="8"/>
  <c r="EP235" i="8" l="1"/>
  <c r="EN236" i="8"/>
  <c r="EP236" i="8" l="1"/>
  <c r="EN237" i="8"/>
  <c r="EN238" i="8" l="1"/>
  <c r="EP237" i="8"/>
  <c r="EN239" i="8" l="1"/>
  <c r="EP238" i="8"/>
  <c r="EN240" i="8" l="1"/>
  <c r="EP239" i="8"/>
  <c r="EP240" i="8" l="1"/>
  <c r="EN241" i="8"/>
  <c r="EP241" i="8" l="1"/>
  <c r="EN242" i="8"/>
  <c r="EN243" i="8" l="1"/>
  <c r="EP242" i="8"/>
  <c r="EN244" i="8" l="1"/>
  <c r="EP243" i="8"/>
  <c r="EN245" i="8" l="1"/>
  <c r="EP244" i="8"/>
  <c r="EP245" i="8" l="1"/>
  <c r="EN246" i="8"/>
  <c r="EN247" i="8" l="1"/>
  <c r="EP246" i="8"/>
  <c r="EP247" i="8" l="1"/>
  <c r="EN248" i="8"/>
  <c r="EN249" i="8" l="1"/>
  <c r="EP248" i="8"/>
  <c r="EP249" i="8" l="1"/>
  <c r="EN250" i="8"/>
  <c r="EN251" i="8" l="1"/>
  <c r="EP250" i="8"/>
  <c r="EN252" i="8" l="1"/>
  <c r="EP251" i="8"/>
  <c r="EP252" i="8" l="1"/>
  <c r="EN253" i="8"/>
  <c r="EP253" i="8" l="1"/>
  <c r="EN254" i="8"/>
  <c r="EN255" i="8" l="1"/>
  <c r="EP254" i="8"/>
  <c r="EP255" i="8" l="1"/>
  <c r="EN256" i="8"/>
  <c r="EN257" i="8" l="1"/>
  <c r="EP256" i="8"/>
  <c r="EN258" i="8" l="1"/>
  <c r="EP257" i="8"/>
  <c r="EN259" i="8" l="1"/>
  <c r="EP258" i="8"/>
  <c r="EP259" i="8" l="1"/>
  <c r="EN260" i="8"/>
  <c r="EN261" i="8" l="1"/>
  <c r="EP260" i="8"/>
  <c r="EP261" i="8" l="1"/>
  <c r="EN262" i="8"/>
  <c r="EN263" i="8" l="1"/>
  <c r="EP262" i="8"/>
  <c r="EN264" i="8" l="1"/>
  <c r="EP263" i="8"/>
  <c r="EP264" i="8" l="1"/>
  <c r="EN265" i="8"/>
  <c r="EP265" i="8" l="1"/>
  <c r="EN266" i="8"/>
  <c r="EP266" i="8" l="1"/>
  <c r="EN267" i="8"/>
  <c r="EP267" i="8" l="1"/>
  <c r="EN268" i="8"/>
  <c r="EP268" i="8" l="1"/>
  <c r="EN269" i="8"/>
  <c r="EP269" i="8" l="1"/>
  <c r="EN270" i="8"/>
  <c r="EN271" i="8" l="1"/>
  <c r="EP270" i="8"/>
  <c r="EP271" i="8" l="1"/>
  <c r="EN272" i="8"/>
  <c r="EP272" i="8" l="1"/>
  <c r="EN273" i="8"/>
  <c r="EN274" i="8" l="1"/>
  <c r="EP273" i="8"/>
  <c r="EP274" i="8" l="1"/>
  <c r="EN275" i="8"/>
  <c r="EP275" i="8" l="1"/>
  <c r="EN276" i="8"/>
  <c r="EN277" i="8" l="1"/>
  <c r="EP276" i="8"/>
  <c r="EP277" i="8" l="1"/>
  <c r="EN278" i="8"/>
  <c r="EP278" i="8" l="1"/>
  <c r="EN279" i="8"/>
  <c r="EP279" i="8" l="1"/>
  <c r="EN280" i="8"/>
  <c r="EP280" i="8" l="1"/>
  <c r="EN281" i="8"/>
  <c r="EN282" i="8" l="1"/>
  <c r="EP281" i="8"/>
  <c r="EP282" i="8" l="1"/>
  <c r="EN283" i="8"/>
  <c r="EN284" i="8" l="1"/>
  <c r="EP283" i="8"/>
  <c r="EP284" i="8" l="1"/>
  <c r="EN285" i="8"/>
  <c r="EN286" i="8" l="1"/>
  <c r="EP285" i="8"/>
  <c r="EN287" i="8" l="1"/>
  <c r="EP286" i="8"/>
  <c r="EP287" i="8" l="1"/>
  <c r="EN288" i="8"/>
  <c r="EP288" i="8" l="1"/>
  <c r="EN289" i="8"/>
  <c r="EP289" i="8" l="1"/>
  <c r="EN290" i="8"/>
  <c r="EP290" i="8" l="1"/>
  <c r="EN291" i="8"/>
  <c r="EN292" i="8" l="1"/>
  <c r="EP291" i="8"/>
  <c r="EP292" i="8" l="1"/>
  <c r="EN293" i="8"/>
  <c r="EP293" i="8" l="1"/>
  <c r="EN294" i="8"/>
  <c r="EP294" i="8" l="1"/>
  <c r="EN295" i="8"/>
  <c r="EP295" i="8" l="1"/>
  <c r="EN296" i="8"/>
  <c r="EP296" i="8" l="1"/>
  <c r="EN297" i="8"/>
  <c r="EN298" i="8" l="1"/>
  <c r="EP297" i="8"/>
  <c r="EN299" i="8" l="1"/>
  <c r="EP298" i="8"/>
  <c r="EP299" i="8" l="1"/>
  <c r="EN300" i="8"/>
  <c r="EP300" i="8" l="1"/>
  <c r="EN301" i="8"/>
  <c r="EP301" i="8" l="1"/>
  <c r="EN302" i="8"/>
  <c r="EN303" i="8" l="1"/>
  <c r="EP302" i="8"/>
  <c r="EN304" i="8" l="1"/>
  <c r="EP303" i="8"/>
  <c r="EN305" i="8" l="1"/>
  <c r="EP304" i="8"/>
  <c r="EN306" i="8" l="1"/>
  <c r="EP305" i="8"/>
  <c r="EN307" i="8" l="1"/>
  <c r="EP306" i="8"/>
  <c r="EN308" i="8" l="1"/>
  <c r="EP307" i="8"/>
  <c r="EN309" i="8" l="1"/>
  <c r="EP308" i="8"/>
  <c r="EP309" i="8" l="1"/>
  <c r="EN310" i="8"/>
  <c r="EN311" i="8" l="1"/>
  <c r="EP310" i="8"/>
  <c r="EN312" i="8" l="1"/>
  <c r="EP311" i="8"/>
  <c r="EN313" i="8" l="1"/>
  <c r="EP312" i="8"/>
  <c r="EN314" i="8" l="1"/>
  <c r="EP313" i="8"/>
  <c r="EN315" i="8" l="1"/>
  <c r="EP314" i="8"/>
  <c r="EN316" i="8" l="1"/>
  <c r="EP315" i="8"/>
  <c r="EN317" i="8" l="1"/>
  <c r="EP316" i="8"/>
  <c r="EP317" i="8" l="1"/>
  <c r="EN318" i="8"/>
  <c r="EP318" i="8" l="1"/>
  <c r="EN319" i="8"/>
  <c r="EP319" i="8" l="1"/>
  <c r="EN320" i="8"/>
  <c r="EN321" i="8" l="1"/>
  <c r="EP320" i="8"/>
  <c r="EP321" i="8" l="1"/>
  <c r="EN322" i="8"/>
  <c r="EP322" i="8" l="1"/>
  <c r="EN323" i="8"/>
  <c r="EN324" i="8" l="1"/>
  <c r="EP323" i="8"/>
  <c r="EN325" i="8" l="1"/>
  <c r="EP324" i="8"/>
  <c r="EN326" i="8" l="1"/>
  <c r="EP325" i="8"/>
  <c r="EP326" i="8" l="1"/>
  <c r="EN327" i="8"/>
  <c r="EP327" i="8" l="1"/>
  <c r="EN328" i="8"/>
  <c r="EN329" i="8" l="1"/>
  <c r="EP328" i="8"/>
  <c r="EP329" i="8" l="1"/>
  <c r="EN330" i="8"/>
  <c r="EN331" i="8" l="1"/>
  <c r="EP330" i="8"/>
  <c r="EN332" i="8" l="1"/>
  <c r="EP331" i="8"/>
  <c r="EN333" i="8" l="1"/>
  <c r="EP332" i="8"/>
  <c r="EN334" i="8" l="1"/>
  <c r="EP333" i="8"/>
  <c r="EN335" i="8" l="1"/>
  <c r="EP334" i="8"/>
  <c r="EP335" i="8" l="1"/>
  <c r="EN336" i="8"/>
  <c r="EN337" i="8" l="1"/>
  <c r="EP336" i="8"/>
  <c r="EP337" i="8" l="1"/>
  <c r="EN338" i="8"/>
  <c r="EP338" i="8" l="1"/>
  <c r="EN339" i="8"/>
  <c r="EN340" i="8" l="1"/>
  <c r="EP339" i="8"/>
  <c r="EP340" i="8" l="1"/>
  <c r="EN341" i="8"/>
  <c r="EP341" i="8" l="1"/>
  <c r="EN342" i="8"/>
  <c r="EN343" i="8" l="1"/>
  <c r="EP342" i="8"/>
  <c r="EP343" i="8" l="1"/>
  <c r="EN344" i="8"/>
  <c r="EP344" i="8" l="1"/>
  <c r="EN345" i="8"/>
  <c r="EP345" i="8" l="1"/>
  <c r="EN346" i="8"/>
  <c r="EP346" i="8" l="1"/>
  <c r="EN347" i="8"/>
  <c r="EN348" i="8" l="1"/>
  <c r="EP347" i="8"/>
  <c r="EN349" i="8" l="1"/>
  <c r="EP348" i="8"/>
  <c r="EN350" i="8" l="1"/>
  <c r="EP349" i="8"/>
  <c r="EN351" i="8" l="1"/>
  <c r="EP350" i="8"/>
  <c r="EP351" i="8" l="1"/>
  <c r="EN352" i="8"/>
  <c r="EN353" i="8" l="1"/>
  <c r="EP352" i="8"/>
  <c r="EN354" i="8" l="1"/>
  <c r="EP353" i="8"/>
  <c r="EN355" i="8" l="1"/>
  <c r="EP354" i="8"/>
  <c r="EP355" i="8" l="1"/>
  <c r="EN356" i="8"/>
  <c r="EN357" i="8" l="1"/>
  <c r="EP356" i="8"/>
  <c r="EP357" i="8" l="1"/>
  <c r="EN358" i="8"/>
  <c r="EP358" i="8" l="1"/>
  <c r="EN359" i="8"/>
  <c r="EN360" i="8" l="1"/>
  <c r="EP359" i="8"/>
  <c r="EN361" i="8" l="1"/>
  <c r="EP360" i="8"/>
  <c r="EP361" i="8" l="1"/>
  <c r="EN362" i="8"/>
  <c r="EN363" i="8" l="1"/>
  <c r="EP362" i="8"/>
  <c r="EN364" i="8" l="1"/>
  <c r="EP363" i="8"/>
  <c r="EN365" i="8" l="1"/>
  <c r="EP364" i="8"/>
  <c r="EN366" i="8" l="1"/>
  <c r="EP365" i="8"/>
  <c r="EP366" i="8" l="1"/>
  <c r="EN367" i="8"/>
  <c r="EP367" i="8" l="1"/>
  <c r="EN368" i="8"/>
  <c r="EN369" i="8" l="1"/>
  <c r="EP368" i="8"/>
  <c r="EP369" i="8" l="1"/>
  <c r="EN370" i="8"/>
  <c r="EP370" i="8" l="1"/>
  <c r="EN371" i="8"/>
  <c r="EN372" i="8" l="1"/>
  <c r="EP371" i="8"/>
  <c r="EN373" i="8" l="1"/>
  <c r="EP372" i="8"/>
  <c r="EP373" i="8" l="1"/>
  <c r="EN374" i="8"/>
  <c r="EN375" i="8" l="1"/>
  <c r="EP374" i="8"/>
  <c r="EP375" i="8" l="1"/>
  <c r="EN376" i="8"/>
  <c r="EN377" i="8" l="1"/>
  <c r="EP376" i="8"/>
  <c r="EN378" i="8" l="1"/>
  <c r="EP377" i="8"/>
  <c r="EN379" i="8" l="1"/>
  <c r="EP378" i="8"/>
  <c r="EN380" i="8" l="1"/>
  <c r="EP379" i="8"/>
  <c r="EP380" i="8" l="1"/>
  <c r="EN381" i="8"/>
  <c r="EP381" i="8" l="1"/>
  <c r="EN382" i="8"/>
  <c r="EN383" i="8" l="1"/>
  <c r="EP382" i="8"/>
  <c r="EP383" i="8" l="1"/>
  <c r="EN384" i="8"/>
  <c r="EN385" i="8" l="1"/>
  <c r="EP384" i="8"/>
  <c r="EP385" i="8" l="1"/>
  <c r="EN386" i="8"/>
  <c r="EP386" i="8" l="1"/>
  <c r="EN387" i="8"/>
  <c r="EN388" i="8" l="1"/>
  <c r="EP387" i="8"/>
  <c r="EP388" i="8" l="1"/>
  <c r="EN389" i="8"/>
  <c r="EP389" i="8" l="1"/>
  <c r="EN390" i="8"/>
  <c r="EN391" i="8" l="1"/>
  <c r="EP390" i="8"/>
  <c r="EN392" i="8" l="1"/>
  <c r="EP391" i="8"/>
  <c r="EN393" i="8" l="1"/>
  <c r="EP392" i="8"/>
  <c r="EN394" i="8" l="1"/>
  <c r="EP393" i="8"/>
  <c r="EN395" i="8" l="1"/>
  <c r="EP394" i="8"/>
  <c r="EN396" i="8" l="1"/>
  <c r="EP395" i="8"/>
  <c r="EN397" i="8" l="1"/>
  <c r="EP396" i="8"/>
  <c r="EP397" i="8" l="1"/>
  <c r="EN398" i="8"/>
  <c r="EN399" i="8" l="1"/>
  <c r="EP398" i="8"/>
  <c r="EN400" i="8" l="1"/>
  <c r="EP399" i="8"/>
  <c r="EN401" i="8" l="1"/>
  <c r="EP400" i="8"/>
  <c r="EP401" i="8" l="1"/>
  <c r="EN402" i="8"/>
  <c r="EN403" i="8" l="1"/>
  <c r="EP402" i="8"/>
  <c r="EP403" i="8" l="1"/>
  <c r="EN404" i="8"/>
  <c r="EN405" i="8" l="1"/>
  <c r="EP404" i="8"/>
  <c r="EP405" i="8" l="1"/>
  <c r="EN406" i="8"/>
  <c r="EP406" i="8" l="1"/>
  <c r="EN407" i="8"/>
  <c r="EP407" i="8" l="1"/>
  <c r="EN408" i="8"/>
  <c r="EN409" i="8" l="1"/>
  <c r="EP408" i="8"/>
  <c r="EP409" i="8" l="1"/>
  <c r="EN410" i="8"/>
  <c r="EP410" i="8" l="1"/>
  <c r="EN411" i="8"/>
  <c r="EP411" i="8" l="1"/>
  <c r="EN412" i="8"/>
  <c r="EN413" i="8" l="1"/>
  <c r="EP412" i="8"/>
  <c r="EP413" i="8" l="1"/>
  <c r="EN414" i="8"/>
  <c r="EN415" i="8" l="1"/>
  <c r="EP414" i="8"/>
  <c r="EP415" i="8" l="1"/>
  <c r="EN416" i="8"/>
  <c r="EN417" i="8" l="1"/>
  <c r="EP416" i="8"/>
  <c r="EN418" i="8" l="1"/>
  <c r="EP417" i="8"/>
  <c r="EN419" i="8" l="1"/>
  <c r="EP418" i="8"/>
  <c r="EN420" i="8" l="1"/>
  <c r="EP419" i="8"/>
  <c r="EN421" i="8" l="1"/>
  <c r="EP420" i="8"/>
  <c r="EN422" i="8" l="1"/>
  <c r="EP421" i="8"/>
  <c r="EP422" i="8" l="1"/>
  <c r="EN423" i="8"/>
  <c r="EP423" i="8" l="1"/>
  <c r="EN424" i="8"/>
  <c r="EN425" i="8" l="1"/>
  <c r="EP424" i="8"/>
  <c r="EP425" i="8" l="1"/>
  <c r="EN426" i="8"/>
  <c r="EN427" i="8" l="1"/>
  <c r="EP426" i="8"/>
  <c r="EN428" i="8" l="1"/>
  <c r="EP427" i="8"/>
  <c r="EN429" i="8" l="1"/>
  <c r="EP428" i="8"/>
  <c r="EP429" i="8" l="1"/>
  <c r="EN430" i="8"/>
  <c r="EP430" i="8" l="1"/>
  <c r="EN431" i="8"/>
  <c r="EP431" i="8" l="1"/>
  <c r="EN432" i="8"/>
  <c r="EP432" i="8" l="1"/>
  <c r="EN433" i="8"/>
  <c r="EP433" i="8" l="1"/>
  <c r="EN434" i="8"/>
  <c r="EN435" i="8" l="1"/>
  <c r="EP434" i="8"/>
  <c r="EN436" i="8" l="1"/>
  <c r="EP435" i="8"/>
  <c r="EN437" i="8" l="1"/>
  <c r="EP436" i="8"/>
  <c r="EP437" i="8" l="1"/>
  <c r="EN438" i="8"/>
  <c r="EN439" i="8" l="1"/>
  <c r="EP438" i="8"/>
  <c r="EP439" i="8" l="1"/>
  <c r="EN440" i="8"/>
  <c r="EP440" i="8" l="1"/>
  <c r="EN441" i="8"/>
  <c r="EP441" i="8" l="1"/>
  <c r="EN442" i="8"/>
  <c r="EN443" i="8" l="1"/>
  <c r="EP442" i="8"/>
  <c r="EP443" i="8" l="1"/>
  <c r="EN444" i="8"/>
  <c r="EN445" i="8" l="1"/>
  <c r="EP444" i="8"/>
  <c r="EP445" i="8" l="1"/>
  <c r="EN446" i="8"/>
  <c r="EN447" i="8" l="1"/>
  <c r="EP446" i="8"/>
  <c r="EP447" i="8" l="1"/>
  <c r="EN448" i="8"/>
  <c r="EP448" i="8" l="1"/>
  <c r="EN449" i="8"/>
  <c r="EP449" i="8" l="1"/>
  <c r="EN450" i="8"/>
  <c r="EN451" i="8" l="1"/>
  <c r="EP450" i="8"/>
  <c r="EN452" i="8" l="1"/>
  <c r="EP451" i="8"/>
  <c r="EN453" i="8" l="1"/>
  <c r="EP452" i="8"/>
  <c r="EN454" i="8" l="1"/>
  <c r="EP453" i="8"/>
  <c r="EP454" i="8" l="1"/>
  <c r="EN455" i="8"/>
  <c r="EN456" i="8" l="1"/>
  <c r="EP455" i="8"/>
  <c r="EN457" i="8" l="1"/>
  <c r="EP456" i="8"/>
  <c r="EP457" i="8" l="1"/>
  <c r="EN458" i="8"/>
  <c r="EN459" i="8" l="1"/>
  <c r="EP458" i="8"/>
  <c r="EP459" i="8" l="1"/>
  <c r="EN460" i="8"/>
  <c r="EN461" i="8" l="1"/>
  <c r="EP460" i="8"/>
  <c r="EN462" i="8" l="1"/>
  <c r="EP461" i="8"/>
  <c r="EN463" i="8" l="1"/>
  <c r="EP462" i="8"/>
  <c r="EP463" i="8" l="1"/>
  <c r="EN464" i="8"/>
  <c r="EN465" i="8" l="1"/>
  <c r="EP464" i="8"/>
  <c r="EN466" i="8" l="1"/>
  <c r="EP465" i="8"/>
  <c r="EP466" i="8" l="1"/>
  <c r="EN467" i="8"/>
  <c r="EP467" i="8" l="1"/>
  <c r="EN468" i="8"/>
  <c r="EP468" i="8" l="1"/>
  <c r="EN469" i="8"/>
  <c r="EN470" i="8" l="1"/>
  <c r="EP469" i="8"/>
  <c r="EN471" i="8" l="1"/>
  <c r="EP470" i="8"/>
  <c r="EP471" i="8" l="1"/>
  <c r="EN472" i="8"/>
  <c r="EP472" i="8" l="1"/>
  <c r="EN473" i="8"/>
  <c r="EN474" i="8" l="1"/>
  <c r="EP473" i="8"/>
  <c r="EN475" i="8" l="1"/>
  <c r="EP474" i="8"/>
  <c r="EN476" i="8" l="1"/>
  <c r="EP475" i="8"/>
  <c r="EP476" i="8" l="1"/>
  <c r="EN477" i="8"/>
  <c r="EP477" i="8" l="1"/>
  <c r="EN478" i="8"/>
  <c r="EN479" i="8" l="1"/>
  <c r="EP478" i="8"/>
  <c r="EN480" i="8" l="1"/>
  <c r="EP479" i="8"/>
  <c r="EP480" i="8" l="1"/>
  <c r="EN481" i="8"/>
  <c r="EP481" i="8" l="1"/>
  <c r="EN482" i="8"/>
  <c r="EN483" i="8" l="1"/>
  <c r="EP482" i="8"/>
  <c r="EN484" i="8" l="1"/>
  <c r="EP483" i="8"/>
  <c r="EN485" i="8" l="1"/>
  <c r="EP484" i="8"/>
  <c r="EP485" i="8" l="1"/>
  <c r="EN486" i="8"/>
  <c r="EP486" i="8" l="1"/>
  <c r="EN487" i="8"/>
  <c r="EN488" i="8" l="1"/>
  <c r="EP487" i="8"/>
  <c r="EN489" i="8" l="1"/>
  <c r="EP488" i="8"/>
  <c r="EP489" i="8" l="1"/>
  <c r="EN490" i="8"/>
  <c r="EP490" i="8" l="1"/>
  <c r="EN491" i="8"/>
  <c r="EN492" i="8" l="1"/>
  <c r="EP491" i="8"/>
  <c r="EN493" i="8" l="1"/>
  <c r="EP492" i="8"/>
  <c r="EN494" i="8" l="1"/>
  <c r="EP493" i="8"/>
  <c r="EN495" i="8" l="1"/>
  <c r="EP494" i="8"/>
  <c r="EN496" i="8" l="1"/>
  <c r="EP495" i="8"/>
  <c r="EN497" i="8" l="1"/>
  <c r="EP496" i="8"/>
  <c r="EN498" i="8" l="1"/>
  <c r="EP497" i="8"/>
  <c r="EP498" i="8" l="1"/>
  <c r="EN499" i="8"/>
  <c r="EN500" i="8" l="1"/>
  <c r="EP499" i="8"/>
  <c r="EN501" i="8" l="1"/>
  <c r="EP500" i="8"/>
  <c r="EP501" i="8" l="1"/>
  <c r="EN502" i="8"/>
  <c r="EN503" i="8" l="1"/>
  <c r="EP502" i="8"/>
  <c r="EN504" i="8" l="1"/>
  <c r="EP503" i="8"/>
  <c r="EN505" i="8" l="1"/>
  <c r="EP504" i="8"/>
  <c r="EN506" i="8" l="1"/>
  <c r="EP505" i="8"/>
  <c r="EN507" i="8" l="1"/>
  <c r="EP506" i="8"/>
  <c r="EP507" i="8" l="1"/>
  <c r="EN508" i="8"/>
  <c r="EN509" i="8" l="1"/>
  <c r="EP508" i="8"/>
  <c r="EP509" i="8" l="1"/>
  <c r="EN510" i="8"/>
  <c r="EN511" i="8" l="1"/>
  <c r="EP510" i="8"/>
  <c r="EN512" i="8" l="1"/>
  <c r="EP511" i="8"/>
  <c r="EP512" i="8" l="1"/>
  <c r="EN513" i="8"/>
  <c r="EP513" i="8" l="1"/>
  <c r="EN514" i="8"/>
  <c r="EN515" i="8" l="1"/>
  <c r="EP514" i="8"/>
  <c r="EP515" i="8" l="1"/>
  <c r="EN516" i="8"/>
  <c r="EN517" i="8" l="1"/>
  <c r="EP516" i="8"/>
  <c r="EP517" i="8" l="1"/>
  <c r="EN518" i="8"/>
  <c r="EN519" i="8" l="1"/>
  <c r="EP518" i="8"/>
  <c r="EN520" i="8" l="1"/>
  <c r="EP519" i="8"/>
  <c r="EP520" i="8" l="1"/>
  <c r="EN521" i="8"/>
  <c r="EP521" i="8" l="1"/>
  <c r="EN522" i="8"/>
  <c r="EN523" i="8" l="1"/>
  <c r="EP522" i="8"/>
  <c r="EP523" i="8" l="1"/>
  <c r="EN524" i="8"/>
  <c r="EN525" i="8" l="1"/>
  <c r="EP524" i="8"/>
  <c r="EP525" i="8" l="1"/>
  <c r="EN526" i="8"/>
  <c r="EN527" i="8" l="1"/>
  <c r="EP526" i="8"/>
  <c r="EP527" i="8" l="1"/>
  <c r="EN528" i="8"/>
  <c r="EN529" i="8" l="1"/>
  <c r="EP528" i="8"/>
  <c r="EP529" i="8" l="1"/>
  <c r="EN530" i="8"/>
  <c r="EN531" i="8" l="1"/>
  <c r="EP530" i="8"/>
  <c r="EN532" i="8" l="1"/>
  <c r="EP531" i="8"/>
  <c r="EN533" i="8" l="1"/>
  <c r="EP532" i="8"/>
  <c r="EP533" i="8" l="1"/>
  <c r="EN534" i="8"/>
  <c r="EN535" i="8" l="1"/>
  <c r="EP534" i="8"/>
  <c r="EP535" i="8" l="1"/>
  <c r="EN536" i="8"/>
  <c r="EN537" i="8" l="1"/>
  <c r="EP536" i="8"/>
  <c r="EP537" i="8" l="1"/>
  <c r="EN538" i="8"/>
  <c r="EP538" i="8" l="1"/>
  <c r="EN539" i="8"/>
  <c r="EN540" i="8" l="1"/>
  <c r="EP539" i="8"/>
  <c r="EN541" i="8" l="1"/>
  <c r="EP540" i="8"/>
  <c r="EN542" i="8" l="1"/>
  <c r="EP541" i="8"/>
  <c r="EP542" i="8" l="1"/>
  <c r="EN543" i="8"/>
  <c r="EP543" i="8" l="1"/>
  <c r="EN544" i="8"/>
  <c r="EN545" i="8" l="1"/>
  <c r="EP544" i="8"/>
  <c r="EP545" i="8" l="1"/>
  <c r="EN546" i="8"/>
  <c r="EN547" i="8" l="1"/>
  <c r="EP546" i="8"/>
  <c r="EP547" i="8" l="1"/>
  <c r="EN548" i="8"/>
  <c r="EN549" i="8" l="1"/>
  <c r="EP548" i="8"/>
  <c r="EN550" i="8" l="1"/>
  <c r="EP549" i="8"/>
  <c r="EP550" i="8" l="1"/>
  <c r="EN551" i="8"/>
  <c r="EP551" i="8" l="1"/>
  <c r="EN552" i="8"/>
  <c r="EN553" i="8" l="1"/>
  <c r="EP552" i="8"/>
  <c r="EN554" i="8" l="1"/>
  <c r="EP553" i="8"/>
  <c r="EN555" i="8" l="1"/>
  <c r="EP554" i="8"/>
  <c r="EP555" i="8" l="1"/>
  <c r="EN556" i="8"/>
  <c r="EP556" i="8" l="1"/>
  <c r="EN557" i="8"/>
  <c r="EN558" i="8" l="1"/>
  <c r="EP557" i="8"/>
  <c r="EN559" i="8" l="1"/>
  <c r="EP558" i="8"/>
  <c r="EP559" i="8" l="1"/>
  <c r="EN560" i="8"/>
  <c r="EP560" i="8" l="1"/>
  <c r="EN561" i="8"/>
  <c r="EP561" i="8" l="1"/>
  <c r="EN562" i="8"/>
  <c r="EN563" i="8" l="1"/>
  <c r="EP562" i="8"/>
  <c r="EN564" i="8" l="1"/>
  <c r="EP563" i="8"/>
  <c r="EP564" i="8" l="1"/>
  <c r="EN565" i="8"/>
  <c r="EN566" i="8" l="1"/>
  <c r="EP565" i="8"/>
  <c r="EP566" i="8" l="1"/>
  <c r="EN567" i="8"/>
  <c r="EP567" i="8" l="1"/>
  <c r="EN568" i="8"/>
  <c r="EN569" i="8" l="1"/>
  <c r="EP568" i="8"/>
  <c r="EP569" i="8" l="1"/>
  <c r="EN570" i="8"/>
  <c r="EN571" i="8" l="1"/>
  <c r="EP570" i="8"/>
  <c r="EP571" i="8" l="1"/>
  <c r="EN572" i="8"/>
  <c r="EP572" i="8" l="1"/>
  <c r="EN573" i="8"/>
  <c r="EP573" i="8" l="1"/>
  <c r="EN574" i="8"/>
  <c r="EN575" i="8" l="1"/>
  <c r="EP574" i="8"/>
  <c r="EP575" i="8" l="1"/>
  <c r="EN576" i="8"/>
  <c r="EN577" i="8" l="1"/>
  <c r="EP576" i="8"/>
  <c r="EP577" i="8" l="1"/>
  <c r="EN578" i="8"/>
  <c r="EN579" i="8" l="1"/>
  <c r="EP578" i="8"/>
  <c r="EN580" i="8" l="1"/>
  <c r="EP579" i="8"/>
  <c r="EN581" i="8" l="1"/>
  <c r="EP580" i="8"/>
  <c r="EP581" i="8" l="1"/>
  <c r="EN582" i="8"/>
  <c r="EN583" i="8" l="1"/>
  <c r="EP582" i="8"/>
  <c r="EN584" i="8" l="1"/>
  <c r="EP583" i="8"/>
  <c r="EN585" i="8" l="1"/>
  <c r="EP584" i="8"/>
  <c r="EN586" i="8" l="1"/>
  <c r="EP585" i="8"/>
  <c r="EN587" i="8" l="1"/>
  <c r="EP586" i="8"/>
  <c r="EP587" i="8" l="1"/>
  <c r="EN588" i="8"/>
  <c r="EP588" i="8" l="1"/>
  <c r="EN589" i="8"/>
  <c r="EN590" i="8" l="1"/>
  <c r="EP589" i="8"/>
  <c r="EP590" i="8" l="1"/>
  <c r="EN591" i="8"/>
  <c r="EN592" i="8" l="1"/>
  <c r="EP591" i="8"/>
  <c r="EP592" i="8" l="1"/>
  <c r="EN593" i="8"/>
  <c r="EP593" i="8" l="1"/>
  <c r="EN594" i="8"/>
  <c r="EP594" i="8" l="1"/>
  <c r="EN595" i="8"/>
  <c r="EP595" i="8" l="1"/>
  <c r="EN596" i="8"/>
  <c r="EN597" i="8" l="1"/>
  <c r="EP596" i="8"/>
  <c r="EP597" i="8" l="1"/>
  <c r="EN598" i="8"/>
  <c r="EN599" i="8" l="1"/>
  <c r="EP598" i="8"/>
  <c r="EP599" i="8" l="1"/>
  <c r="EN600" i="8"/>
  <c r="EN601" i="8" l="1"/>
  <c r="EP600" i="8"/>
  <c r="EP601" i="8" l="1"/>
  <c r="EN602" i="8"/>
  <c r="EP602" i="8" l="1"/>
  <c r="EN603" i="8"/>
  <c r="EN604" i="8" l="1"/>
  <c r="EP603" i="8"/>
  <c r="EN605" i="8" l="1"/>
  <c r="EP604" i="8"/>
  <c r="EN606" i="8" l="1"/>
  <c r="EP605" i="8"/>
  <c r="EN607" i="8" l="1"/>
  <c r="EP606" i="8"/>
  <c r="EP607" i="8" l="1"/>
  <c r="EN608" i="8"/>
  <c r="EN609" i="8" l="1"/>
  <c r="EP608" i="8"/>
  <c r="EP609" i="8" l="1"/>
  <c r="EN610" i="8"/>
  <c r="EN611" i="8" l="1"/>
  <c r="EP610" i="8"/>
  <c r="EP611" i="8" l="1"/>
  <c r="EN612" i="8"/>
  <c r="EP612" i="8" l="1"/>
  <c r="EN613" i="8"/>
  <c r="EN614" i="8" l="1"/>
  <c r="EP613" i="8"/>
  <c r="EP614" i="8" l="1"/>
  <c r="EN615" i="8"/>
  <c r="EN616" i="8" l="1"/>
  <c r="EP615" i="8"/>
  <c r="EN617" i="8" l="1"/>
  <c r="EP616" i="8"/>
  <c r="EP617" i="8" l="1"/>
  <c r="EN618" i="8"/>
  <c r="EN619" i="8" l="1"/>
  <c r="EP618" i="8"/>
  <c r="EP619" i="8" l="1"/>
  <c r="EN620" i="8"/>
  <c r="EN621" i="8" l="1"/>
  <c r="EP620" i="8"/>
  <c r="EP621" i="8" l="1"/>
  <c r="EN622" i="8"/>
  <c r="EN623" i="8" l="1"/>
  <c r="EP622" i="8"/>
  <c r="EP623" i="8" l="1"/>
  <c r="EN624" i="8"/>
  <c r="EN625" i="8" l="1"/>
  <c r="EP624" i="8"/>
  <c r="EN626" i="8" l="1"/>
  <c r="EP625" i="8"/>
  <c r="EN627" i="8" l="1"/>
  <c r="EP626" i="8"/>
  <c r="EP627" i="8" l="1"/>
  <c r="EN628" i="8"/>
  <c r="EN629" i="8" l="1"/>
  <c r="EP628" i="8"/>
  <c r="EN630" i="8" l="1"/>
  <c r="EP629" i="8"/>
  <c r="EP630" i="8" l="1"/>
  <c r="EN631" i="8"/>
  <c r="EP631" i="8" l="1"/>
  <c r="EN632" i="8"/>
  <c r="EN633" i="8" l="1"/>
  <c r="EP632" i="8"/>
  <c r="EP633" i="8" l="1"/>
  <c r="EN634" i="8"/>
  <c r="EN635" i="8" l="1"/>
  <c r="EP634" i="8"/>
  <c r="EP635" i="8" l="1"/>
  <c r="EN636" i="8"/>
  <c r="EP636" i="8" l="1"/>
  <c r="EN637" i="8"/>
  <c r="EN638" i="8" l="1"/>
  <c r="EP637" i="8"/>
  <c r="EP638" i="8" l="1"/>
  <c r="EN639" i="8"/>
  <c r="EN640" i="8" l="1"/>
  <c r="EP639" i="8"/>
  <c r="EN641" i="8" l="1"/>
  <c r="EP640" i="8"/>
  <c r="EP641" i="8" l="1"/>
  <c r="EN642" i="8"/>
  <c r="EN643" i="8" l="1"/>
  <c r="EP642" i="8"/>
  <c r="EP643" i="8" l="1"/>
  <c r="EN644" i="8"/>
  <c r="EP644" i="8" l="1"/>
  <c r="EN645" i="8"/>
  <c r="EN646" i="8" l="1"/>
  <c r="EP645" i="8"/>
  <c r="EN647" i="8" l="1"/>
  <c r="EP646" i="8"/>
  <c r="EN648" i="8" l="1"/>
  <c r="EP647" i="8"/>
  <c r="EN649" i="8" l="1"/>
  <c r="EP648" i="8"/>
  <c r="EP649" i="8" l="1"/>
  <c r="EN650" i="8"/>
  <c r="EP650" i="8" l="1"/>
  <c r="EN651" i="8"/>
  <c r="EP651" i="8" l="1"/>
  <c r="EN652" i="8"/>
  <c r="EN653" i="8" l="1"/>
  <c r="EP652" i="8"/>
  <c r="EN654" i="8" l="1"/>
  <c r="EP653" i="8"/>
  <c r="EN655" i="8" l="1"/>
  <c r="EP654" i="8"/>
  <c r="EP655" i="8" l="1"/>
  <c r="EN656" i="8"/>
  <c r="EN657" i="8" l="1"/>
  <c r="EP656" i="8"/>
  <c r="EN658" i="8" l="1"/>
  <c r="EP657" i="8"/>
  <c r="EP658" i="8" l="1"/>
  <c r="EN659" i="8"/>
  <c r="EP659" i="8" l="1"/>
  <c r="EN660" i="8"/>
  <c r="EN661" i="8" l="1"/>
  <c r="EP660" i="8"/>
  <c r="EN662" i="8" l="1"/>
  <c r="EP661" i="8"/>
  <c r="EN663" i="8" l="1"/>
  <c r="EP662" i="8"/>
  <c r="EP663" i="8" l="1"/>
  <c r="EN664" i="8"/>
  <c r="EN665" i="8" l="1"/>
  <c r="EP664" i="8"/>
  <c r="EP665" i="8" l="1"/>
  <c r="EN666" i="8"/>
  <c r="EN667" i="8" l="1"/>
  <c r="EP666" i="8"/>
  <c r="EN668" i="8" l="1"/>
  <c r="EP667" i="8"/>
  <c r="EP668" i="8" l="1"/>
  <c r="EN669" i="8"/>
  <c r="EP669" i="8" l="1"/>
  <c r="EN670" i="8"/>
  <c r="EP670" i="8" l="1"/>
  <c r="EN671" i="8"/>
  <c r="EP671" i="8" l="1"/>
  <c r="EN672" i="8"/>
  <c r="EN673" i="8" l="1"/>
  <c r="EP672" i="8"/>
  <c r="EN674" i="8" l="1"/>
  <c r="EP673" i="8"/>
  <c r="EP674" i="8" l="1"/>
  <c r="EN675" i="8"/>
  <c r="EP675" i="8" l="1"/>
  <c r="EN676" i="8"/>
  <c r="EP676" i="8" l="1"/>
  <c r="EN677" i="8"/>
  <c r="EN678" i="8" l="1"/>
  <c r="EP677" i="8"/>
  <c r="EN679" i="8" l="1"/>
  <c r="EP678" i="8"/>
  <c r="EN680" i="8" l="1"/>
  <c r="EP679" i="8"/>
  <c r="EP680" i="8" l="1"/>
  <c r="EN681" i="8"/>
  <c r="EP681" i="8" l="1"/>
  <c r="EN682" i="8"/>
  <c r="EP682" i="8" l="1"/>
  <c r="EN683" i="8"/>
  <c r="EP683" i="8" l="1"/>
  <c r="EN684" i="8"/>
  <c r="EN685" i="8" l="1"/>
  <c r="EP684" i="8"/>
  <c r="EN686" i="8" l="1"/>
  <c r="EP685" i="8"/>
  <c r="EN687" i="8" l="1"/>
  <c r="EP686" i="8"/>
  <c r="EN688" i="8" l="1"/>
  <c r="EP687" i="8"/>
  <c r="EP688" i="8" l="1"/>
  <c r="EN689" i="8"/>
  <c r="EP689" i="8" l="1"/>
  <c r="EN690" i="8"/>
  <c r="EN691" i="8" l="1"/>
  <c r="EP690" i="8"/>
  <c r="EN692" i="8" l="1"/>
  <c r="EP691" i="8"/>
  <c r="EP692" i="8" l="1"/>
  <c r="EN693" i="8"/>
  <c r="EP693" i="8" l="1"/>
  <c r="EN694" i="8"/>
  <c r="EP694" i="8" l="1"/>
  <c r="EN695" i="8"/>
  <c r="EP695" i="8" l="1"/>
  <c r="EN696" i="8"/>
  <c r="EN697" i="8" l="1"/>
  <c r="EP696" i="8"/>
  <c r="EP697" i="8" l="1"/>
  <c r="EN698" i="8"/>
  <c r="EP698" i="8" l="1"/>
  <c r="EN699" i="8"/>
  <c r="EP699" i="8" l="1"/>
  <c r="EN700" i="8"/>
  <c r="EP700" i="8" l="1"/>
  <c r="EN701" i="8"/>
  <c r="EN702" i="8" l="1"/>
  <c r="EP701" i="8"/>
  <c r="EP702" i="8" l="1"/>
  <c r="EN703" i="8"/>
  <c r="EP703" i="8" l="1"/>
  <c r="EN704" i="8"/>
  <c r="EN705" i="8" l="1"/>
  <c r="EP704" i="8"/>
  <c r="EP705" i="8" l="1"/>
  <c r="EN706" i="8"/>
  <c r="EP706" i="8" l="1"/>
  <c r="EN707" i="8"/>
  <c r="EP707" i="8" l="1"/>
  <c r="EN708" i="8"/>
  <c r="EN709" i="8" l="1"/>
  <c r="EP708" i="8"/>
  <c r="EN710" i="8" l="1"/>
  <c r="EP709" i="8"/>
  <c r="EN711" i="8" l="1"/>
  <c r="EP710" i="8"/>
  <c r="EP711" i="8" l="1"/>
  <c r="EN712" i="8"/>
  <c r="EP712" i="8" l="1"/>
  <c r="EN713" i="8"/>
  <c r="EN714" i="8" l="1"/>
  <c r="EP713" i="8"/>
  <c r="EN715" i="8" l="1"/>
  <c r="EP714" i="8"/>
  <c r="EP715" i="8" l="1"/>
  <c r="EN716" i="8"/>
  <c r="EP716" i="8" l="1"/>
  <c r="EN717" i="8"/>
  <c r="EN718" i="8" l="1"/>
  <c r="EP717" i="8"/>
  <c r="EP718" i="8" l="1"/>
  <c r="EN719" i="8"/>
  <c r="EP719" i="8" l="1"/>
  <c r="EN720" i="8"/>
  <c r="EN721" i="8" l="1"/>
  <c r="EP720" i="8"/>
  <c r="EP721" i="8" l="1"/>
  <c r="EN722" i="8"/>
  <c r="EN723" i="8" l="1"/>
  <c r="EP722" i="8"/>
  <c r="EP723" i="8" l="1"/>
  <c r="EN724" i="8"/>
  <c r="EP724" i="8" l="1"/>
  <c r="EN725" i="8"/>
  <c r="EN726" i="8" l="1"/>
  <c r="EP725" i="8"/>
  <c r="EN727" i="8" l="1"/>
  <c r="EP726" i="8"/>
  <c r="EN728" i="8" l="1"/>
  <c r="EP727" i="8"/>
  <c r="EN729" i="8" l="1"/>
  <c r="EP728" i="8"/>
  <c r="EN730" i="8" l="1"/>
  <c r="EP729" i="8"/>
  <c r="EN731" i="8" l="1"/>
  <c r="EP730" i="8"/>
  <c r="EP731" i="8" l="1"/>
  <c r="EN732" i="8"/>
  <c r="EP732" i="8" l="1"/>
  <c r="EN733" i="8"/>
  <c r="EP733" i="8" l="1"/>
  <c r="EN734" i="8"/>
  <c r="EP734" i="8" l="1"/>
  <c r="EN735" i="8"/>
  <c r="EN736" i="8" l="1"/>
  <c r="EP735" i="8"/>
  <c r="EN737" i="8" l="1"/>
  <c r="EP736" i="8"/>
  <c r="EP737" i="8" l="1"/>
  <c r="EN738" i="8"/>
  <c r="EP738" i="8" l="1"/>
  <c r="EN739" i="8"/>
  <c r="EP739" i="8" l="1"/>
  <c r="EN740" i="8"/>
  <c r="EP740" i="8" l="1"/>
  <c r="EN741" i="8"/>
  <c r="EN742" i="8" l="1"/>
  <c r="EP741" i="8"/>
  <c r="EP742" i="8" l="1"/>
  <c r="EN743" i="8"/>
  <c r="EP743" i="8" l="1"/>
  <c r="EN744" i="8"/>
  <c r="EP744" i="8" l="1"/>
  <c r="EN745" i="8"/>
  <c r="EP745" i="8" l="1"/>
  <c r="EN746" i="8"/>
  <c r="EP746" i="8" l="1"/>
  <c r="EN747" i="8"/>
  <c r="EP747" i="8" l="1"/>
  <c r="EN748" i="8"/>
  <c r="EN749" i="8" l="1"/>
  <c r="EP748" i="8"/>
  <c r="EN750" i="8" l="1"/>
  <c r="EP749" i="8"/>
  <c r="EP750" i="8" l="1"/>
  <c r="EN751" i="8"/>
  <c r="EP751" i="8" l="1"/>
  <c r="EN752" i="8"/>
  <c r="EN753" i="8" l="1"/>
  <c r="EP752" i="8"/>
  <c r="EP753" i="8" l="1"/>
  <c r="EN754" i="8"/>
  <c r="EP754" i="8" l="1"/>
  <c r="EN755" i="8"/>
  <c r="EP755" i="8" l="1"/>
  <c r="EN756" i="8"/>
  <c r="EP756" i="8" l="1"/>
  <c r="EN757" i="8"/>
  <c r="EP757" i="8" l="1"/>
  <c r="EN758" i="8"/>
  <c r="EP758" i="8" l="1"/>
  <c r="EN759" i="8"/>
  <c r="EP759" i="8" l="1"/>
  <c r="EN760" i="8"/>
  <c r="EP760" i="8" l="1"/>
  <c r="EN761" i="8"/>
  <c r="EP761" i="8" l="1"/>
  <c r="EN762" i="8"/>
  <c r="EP762" i="8" l="1"/>
  <c r="EN763" i="8"/>
  <c r="EP763" i="8" l="1"/>
  <c r="EN764" i="8"/>
  <c r="EP764" i="8" l="1"/>
  <c r="EN765" i="8"/>
  <c r="EP765" i="8" l="1"/>
  <c r="EN766" i="8"/>
  <c r="EN767" i="8" l="1"/>
  <c r="EP766" i="8"/>
  <c r="EP767" i="8" l="1"/>
  <c r="EN768" i="8"/>
  <c r="EP768" i="8" l="1"/>
  <c r="EN769" i="8"/>
  <c r="EP769" i="8" l="1"/>
  <c r="EN770" i="8"/>
  <c r="EP770" i="8" l="1"/>
  <c r="EN771" i="8"/>
  <c r="EP771" i="8" l="1"/>
  <c r="EN772" i="8"/>
  <c r="EP772" i="8" l="1"/>
  <c r="EN773" i="8"/>
  <c r="EN774" i="8" l="1"/>
  <c r="EP773" i="8"/>
  <c r="EN775" i="8" l="1"/>
  <c r="EP774" i="8"/>
  <c r="EP775" i="8" l="1"/>
  <c r="EN776" i="8"/>
  <c r="EN777" i="8" l="1"/>
  <c r="EP776" i="8"/>
  <c r="EP777" i="8" l="1"/>
  <c r="EN778" i="8"/>
  <c r="EP778" i="8" l="1"/>
  <c r="EN779" i="8"/>
  <c r="EN780" i="8" l="1"/>
  <c r="EP779" i="8"/>
  <c r="EP780" i="8" l="1"/>
  <c r="EN781" i="8"/>
  <c r="EN782" i="8" l="1"/>
  <c r="EP781" i="8"/>
  <c r="EN783" i="8" l="1"/>
  <c r="EP782" i="8"/>
  <c r="EP783" i="8" l="1"/>
  <c r="EN784" i="8"/>
  <c r="EN785" i="8" l="1"/>
  <c r="EP784" i="8"/>
  <c r="EP785" i="8" l="1"/>
  <c r="EN786" i="8"/>
  <c r="EN787" i="8" l="1"/>
  <c r="EP786" i="8"/>
  <c r="EP787" i="8" l="1"/>
  <c r="EN788" i="8"/>
  <c r="EN789" i="8" l="1"/>
  <c r="EP788" i="8"/>
  <c r="EN790" i="8" l="1"/>
  <c r="EP789" i="8"/>
  <c r="EP790" i="8" l="1"/>
  <c r="EN791" i="8"/>
  <c r="EN792" i="8" l="1"/>
  <c r="EP791" i="8"/>
  <c r="EN793" i="8" l="1"/>
  <c r="EP792" i="8"/>
  <c r="EP793" i="8" l="1"/>
  <c r="EN794" i="8"/>
  <c r="EP794" i="8" l="1"/>
  <c r="EN795" i="8"/>
  <c r="EP795" i="8" l="1"/>
  <c r="EN796" i="8"/>
  <c r="EN797" i="8" l="1"/>
  <c r="EP796" i="8"/>
  <c r="EP797" i="8" l="1"/>
  <c r="EN798" i="8"/>
  <c r="EN799" i="8" l="1"/>
  <c r="EP798" i="8"/>
  <c r="EP799" i="8" l="1"/>
  <c r="EN800" i="8"/>
  <c r="EP800" i="8" l="1"/>
  <c r="EN801" i="8"/>
  <c r="EN802" i="8" l="1"/>
  <c r="EP801" i="8"/>
  <c r="EP802" i="8" l="1"/>
  <c r="EN803" i="8"/>
  <c r="EN804" i="8" l="1"/>
  <c r="EP803" i="8"/>
  <c r="EN805" i="8" l="1"/>
  <c r="EP804" i="8"/>
  <c r="EP805" i="8" l="1"/>
  <c r="EN806" i="8"/>
  <c r="EN807" i="8" l="1"/>
  <c r="EP806" i="8"/>
  <c r="EP807" i="8" l="1"/>
  <c r="EN808" i="8"/>
  <c r="EN809" i="8" l="1"/>
  <c r="EP808" i="8"/>
  <c r="EN810" i="8" l="1"/>
  <c r="EP809" i="8"/>
  <c r="EN811" i="8" l="1"/>
  <c r="EP810" i="8"/>
  <c r="EP811" i="8" l="1"/>
  <c r="EN812" i="8"/>
  <c r="EP812" i="8" l="1"/>
  <c r="EN813" i="8"/>
  <c r="EP813" i="8" l="1"/>
  <c r="EN814" i="8"/>
  <c r="EP814" i="8" l="1"/>
  <c r="EN815" i="8"/>
  <c r="EN816" i="8" l="1"/>
  <c r="EP815" i="8"/>
  <c r="EP816" i="8" l="1"/>
  <c r="EN817" i="8"/>
  <c r="EP817" i="8" l="1"/>
  <c r="EN818" i="8"/>
  <c r="EN819" i="8" l="1"/>
  <c r="EP818" i="8"/>
  <c r="EP819" i="8" l="1"/>
  <c r="EN820" i="8"/>
  <c r="EN821" i="8" l="1"/>
  <c r="EP820" i="8"/>
  <c r="EN822" i="8" l="1"/>
  <c r="EP821" i="8"/>
  <c r="EP822" i="8" l="1"/>
  <c r="EN823" i="8"/>
  <c r="EN824" i="8" l="1"/>
  <c r="EP823" i="8"/>
  <c r="EP824" i="8" l="1"/>
  <c r="EN825" i="8"/>
  <c r="EP825" i="8" l="1"/>
  <c r="EN826" i="8"/>
  <c r="EN827" i="8" l="1"/>
  <c r="EP826" i="8"/>
  <c r="EN828" i="8" l="1"/>
  <c r="EP827" i="8"/>
  <c r="EN829" i="8" l="1"/>
  <c r="EP828" i="8"/>
  <c r="EP829" i="8" l="1"/>
  <c r="EN830" i="8"/>
  <c r="EP830" i="8" l="1"/>
  <c r="EN831" i="8"/>
  <c r="EN832" i="8" l="1"/>
  <c r="EP831" i="8"/>
  <c r="EP832" i="8" l="1"/>
  <c r="EN833" i="8"/>
  <c r="EN834" i="8" l="1"/>
  <c r="EP833" i="8"/>
  <c r="EP834" i="8" l="1"/>
  <c r="EN835" i="8"/>
  <c r="EN836" i="8" l="1"/>
  <c r="EP835" i="8"/>
  <c r="EP836" i="8" l="1"/>
  <c r="EN837" i="8"/>
  <c r="EP837" i="8" l="1"/>
  <c r="EN838" i="8"/>
  <c r="EP838" i="8" l="1"/>
  <c r="EN839" i="8"/>
  <c r="EP839" i="8" l="1"/>
  <c r="EN840" i="8"/>
  <c r="EN841" i="8" l="1"/>
  <c r="EP840" i="8"/>
  <c r="EN842" i="8" l="1"/>
  <c r="EP841" i="8"/>
  <c r="EP842" i="8" l="1"/>
  <c r="EN843" i="8"/>
  <c r="EP843" i="8" l="1"/>
  <c r="EN844" i="8"/>
  <c r="EN845" i="8" l="1"/>
  <c r="EP844" i="8"/>
  <c r="EN846" i="8" l="1"/>
  <c r="EP845" i="8"/>
  <c r="EN847" i="8" l="1"/>
  <c r="EP846" i="8"/>
  <c r="EN848" i="8" l="1"/>
  <c r="EP847" i="8"/>
  <c r="EN849" i="8" l="1"/>
  <c r="EP848" i="8"/>
  <c r="EP849" i="8" l="1"/>
  <c r="EN850" i="8"/>
  <c r="EP850" i="8" l="1"/>
  <c r="EN851" i="8"/>
  <c r="EP851" i="8" l="1"/>
  <c r="EN852" i="8"/>
  <c r="EN853" i="8" l="1"/>
  <c r="EP852" i="8"/>
  <c r="EN854" i="8" l="1"/>
  <c r="EP853" i="8"/>
  <c r="EN855" i="8" l="1"/>
  <c r="EP854" i="8"/>
  <c r="EP855" i="8" l="1"/>
  <c r="EN856" i="8"/>
  <c r="EP856" i="8" l="1"/>
  <c r="EN857" i="8"/>
  <c r="EP857" i="8" l="1"/>
  <c r="EN858" i="8"/>
  <c r="EN859" i="8" l="1"/>
  <c r="EP858" i="8"/>
  <c r="EN860" i="8" l="1"/>
  <c r="EP859" i="8"/>
  <c r="EP860" i="8" l="1"/>
  <c r="EN861" i="8"/>
  <c r="EN862" i="8" l="1"/>
  <c r="EP861" i="8"/>
  <c r="EN863" i="8" l="1"/>
  <c r="EP862" i="8"/>
  <c r="EP863" i="8" l="1"/>
  <c r="EN864" i="8"/>
  <c r="EN865" i="8" l="1"/>
  <c r="EP864" i="8"/>
  <c r="EN866" i="8" l="1"/>
  <c r="EP865" i="8"/>
  <c r="EP866" i="8" l="1"/>
  <c r="EN867" i="8"/>
  <c r="EN868" i="8" l="1"/>
  <c r="EP867" i="8"/>
  <c r="EP868" i="8" l="1"/>
  <c r="EN869" i="8"/>
  <c r="EP869" i="8" l="1"/>
  <c r="EN870" i="8"/>
  <c r="EN871" i="8" l="1"/>
  <c r="EP870" i="8"/>
  <c r="EN872" i="8" l="1"/>
  <c r="EP871" i="8"/>
  <c r="EP872" i="8" l="1"/>
  <c r="EN873" i="8"/>
  <c r="EP873" i="8" l="1"/>
  <c r="EN874" i="8"/>
  <c r="EN875" i="8" l="1"/>
  <c r="EP874" i="8"/>
  <c r="EN876" i="8" l="1"/>
  <c r="EP875" i="8"/>
  <c r="EN877" i="8" l="1"/>
  <c r="EP876" i="8"/>
  <c r="EN878" i="8" l="1"/>
  <c r="EP877" i="8"/>
  <c r="EN879" i="8" l="1"/>
  <c r="EP878" i="8"/>
  <c r="EN880" i="8" l="1"/>
  <c r="EP879" i="8"/>
  <c r="EN881" i="8" l="1"/>
  <c r="EP880" i="8"/>
  <c r="EN882" i="8" l="1"/>
  <c r="EP881" i="8"/>
  <c r="EP882" i="8" l="1"/>
  <c r="EN883" i="8"/>
  <c r="EN884" i="8" l="1"/>
  <c r="EP883" i="8"/>
  <c r="EN885" i="8" l="1"/>
  <c r="EP884" i="8"/>
  <c r="EP885" i="8" l="1"/>
  <c r="EN886" i="8"/>
  <c r="EN887" i="8" l="1"/>
  <c r="EP886" i="8"/>
  <c r="EP887" i="8" l="1"/>
  <c r="EN888" i="8"/>
  <c r="EN889" i="8" l="1"/>
  <c r="EP888" i="8"/>
  <c r="EN890" i="8" l="1"/>
  <c r="EP889" i="8"/>
  <c r="EN891" i="8" l="1"/>
  <c r="EP890" i="8"/>
  <c r="EN892" i="8" l="1"/>
  <c r="EP891" i="8"/>
  <c r="EP892" i="8" l="1"/>
  <c r="EN893" i="8"/>
  <c r="EN894" i="8" l="1"/>
  <c r="EP893" i="8"/>
  <c r="EN895" i="8" l="1"/>
  <c r="EP894" i="8"/>
  <c r="EN896" i="8" l="1"/>
  <c r="EP895" i="8"/>
  <c r="EN897" i="8" l="1"/>
  <c r="EP896" i="8"/>
  <c r="EN898" i="8" l="1"/>
  <c r="EP897" i="8"/>
  <c r="EP898" i="8" l="1"/>
  <c r="EN899" i="8"/>
  <c r="EN900" i="8" l="1"/>
  <c r="EP899" i="8"/>
  <c r="EN901" i="8" l="1"/>
  <c r="EP900" i="8"/>
  <c r="EP901" i="8" l="1"/>
  <c r="EN902" i="8"/>
  <c r="EN903" i="8" l="1"/>
  <c r="EP902" i="8"/>
  <c r="EP903" i="8" l="1"/>
  <c r="EN904" i="8"/>
  <c r="EP904" i="8" l="1"/>
  <c r="EN905" i="8"/>
  <c r="EP905" i="8" l="1"/>
  <c r="EN906" i="8"/>
  <c r="EN907" i="8" l="1"/>
  <c r="EP906" i="8"/>
  <c r="EN908" i="8" l="1"/>
  <c r="EP907" i="8"/>
  <c r="EN909" i="8" l="1"/>
  <c r="EP908" i="8"/>
  <c r="EN910" i="8" l="1"/>
  <c r="EP909" i="8"/>
  <c r="EP910" i="8" l="1"/>
  <c r="EN911" i="8"/>
  <c r="EN912" i="8" l="1"/>
  <c r="EP911" i="8"/>
  <c r="EP912" i="8" l="1"/>
  <c r="EN913" i="8"/>
  <c r="EP913" i="8" l="1"/>
  <c r="EN914" i="8"/>
  <c r="EN915" i="8" l="1"/>
  <c r="EP914" i="8"/>
  <c r="EN916" i="8" l="1"/>
  <c r="EP915" i="8"/>
  <c r="EP916" i="8" l="1"/>
  <c r="EN917" i="8"/>
  <c r="EN918" i="8" l="1"/>
  <c r="EP917" i="8"/>
  <c r="EP918" i="8" l="1"/>
  <c r="EN919" i="8"/>
  <c r="EP919" i="8" l="1"/>
  <c r="EN920" i="8"/>
  <c r="EP920" i="8" l="1"/>
  <c r="EN921" i="8"/>
  <c r="EN922" i="8" l="1"/>
  <c r="EP921" i="8"/>
  <c r="EP922" i="8" l="1"/>
  <c r="EN923" i="8"/>
  <c r="EN924" i="8" l="1"/>
  <c r="EP923" i="8"/>
  <c r="EP924" i="8" l="1"/>
  <c r="EN925" i="8"/>
  <c r="EP925" i="8" l="1"/>
  <c r="EN926" i="8"/>
  <c r="EP926" i="8" l="1"/>
  <c r="EN927" i="8"/>
  <c r="EP927" i="8" l="1"/>
  <c r="EN928" i="8"/>
  <c r="EN929" i="8" l="1"/>
  <c r="EP928" i="8"/>
  <c r="EP929" i="8" l="1"/>
  <c r="EN930" i="8"/>
  <c r="EP930" i="8" l="1"/>
  <c r="EN931" i="8"/>
  <c r="EP931" i="8" l="1"/>
  <c r="EN932" i="8"/>
  <c r="EN933" i="8" l="1"/>
  <c r="EP932" i="8"/>
  <c r="EP933" i="8" l="1"/>
  <c r="EN934" i="8"/>
  <c r="EN935" i="8" l="1"/>
  <c r="EP934" i="8"/>
  <c r="EN936" i="8" l="1"/>
  <c r="EP935" i="8"/>
  <c r="EN937" i="8" l="1"/>
  <c r="EP936" i="8"/>
  <c r="EP937" i="8" l="1"/>
  <c r="EN938" i="8"/>
  <c r="EN939" i="8" l="1"/>
  <c r="EP938" i="8"/>
  <c r="EP939" i="8" l="1"/>
  <c r="EN940" i="8"/>
  <c r="EP940" i="8" l="1"/>
  <c r="EN941" i="8"/>
  <c r="EP941" i="8" l="1"/>
  <c r="EN942" i="8"/>
  <c r="EN943" i="8" l="1"/>
  <c r="EP942" i="8"/>
  <c r="EN944" i="8" l="1"/>
  <c r="EP943" i="8"/>
  <c r="EN945" i="8" l="1"/>
  <c r="EP944" i="8"/>
  <c r="EP945" i="8" l="1"/>
  <c r="EN946" i="8"/>
  <c r="EP946" i="8" l="1"/>
  <c r="EN947" i="8"/>
  <c r="EP947" i="8" l="1"/>
  <c r="EN948" i="8"/>
  <c r="EP948" i="8" l="1"/>
  <c r="EN949" i="8"/>
  <c r="EP949" i="8" l="1"/>
  <c r="EN950" i="8"/>
  <c r="EP950" i="8" l="1"/>
  <c r="EN951" i="8"/>
  <c r="EP951" i="8" l="1"/>
  <c r="EN952" i="8"/>
  <c r="EN953" i="8" l="1"/>
  <c r="EP952" i="8"/>
  <c r="EP953" i="8" l="1"/>
  <c r="EN954" i="8"/>
  <c r="EP954" i="8" l="1"/>
  <c r="EN955" i="8"/>
  <c r="EP955" i="8" l="1"/>
  <c r="EN956" i="8"/>
  <c r="EP956" i="8" l="1"/>
  <c r="EN957" i="8"/>
  <c r="EP957" i="8" l="1"/>
  <c r="EN958" i="8"/>
  <c r="EP958" i="8" l="1"/>
  <c r="EN959" i="8"/>
  <c r="EP959" i="8" l="1"/>
  <c r="EN960" i="8"/>
  <c r="EN961" i="8" l="1"/>
  <c r="EP960" i="8"/>
  <c r="EP961" i="8" l="1"/>
  <c r="EN962" i="8"/>
  <c r="EP962" i="8" l="1"/>
  <c r="EN963" i="8"/>
  <c r="EP963" i="8" l="1"/>
  <c r="EN964" i="8"/>
  <c r="EP964" i="8" l="1"/>
  <c r="EN965" i="8"/>
  <c r="EN966" i="8" l="1"/>
  <c r="EP965" i="8"/>
  <c r="EN967" i="8" l="1"/>
  <c r="EP966" i="8"/>
  <c r="EP967" i="8" l="1"/>
  <c r="EN968" i="8"/>
  <c r="EN969" i="8" l="1"/>
  <c r="EP968" i="8"/>
  <c r="EP969" i="8" l="1"/>
  <c r="EN970" i="8"/>
  <c r="EP970" i="8" l="1"/>
  <c r="EN971" i="8"/>
  <c r="EP971" i="8" l="1"/>
  <c r="EN972" i="8"/>
  <c r="EP972" i="8" l="1"/>
  <c r="EN973" i="8"/>
  <c r="EP973" i="8" l="1"/>
  <c r="EN974" i="8"/>
  <c r="EN975" i="8" l="1"/>
  <c r="EP974" i="8"/>
  <c r="EP975" i="8" l="1"/>
  <c r="EN976" i="8"/>
  <c r="EN977" i="8" l="1"/>
  <c r="EP976" i="8"/>
  <c r="EP977" i="8" l="1"/>
  <c r="EN978" i="8"/>
  <c r="EP978" i="8" l="1"/>
  <c r="EN979" i="8"/>
  <c r="EP979" i="8" l="1"/>
  <c r="EN980" i="8"/>
  <c r="EP980" i="8" l="1"/>
  <c r="EN981" i="8"/>
  <c r="EP981" i="8" l="1"/>
  <c r="EN982" i="8"/>
  <c r="EN983" i="8" l="1"/>
  <c r="EP982" i="8"/>
  <c r="EP983" i="8" l="1"/>
  <c r="EN984" i="8"/>
  <c r="EP984" i="8" l="1"/>
  <c r="EN985" i="8"/>
  <c r="EP985" i="8" l="1"/>
  <c r="EN986" i="8"/>
  <c r="EP986" i="8" l="1"/>
  <c r="EN987" i="8"/>
  <c r="EN988" i="8" l="1"/>
  <c r="EP987" i="8"/>
  <c r="EN989" i="8" l="1"/>
  <c r="EP988" i="8"/>
  <c r="EP989" i="8" l="1"/>
  <c r="EN990" i="8"/>
  <c r="EP990" i="8" l="1"/>
  <c r="EN991" i="8"/>
  <c r="EP991" i="8" l="1"/>
  <c r="EN992" i="8"/>
  <c r="EP992" i="8" l="1"/>
  <c r="EN993" i="8"/>
  <c r="EP993" i="8" l="1"/>
  <c r="EN994" i="8"/>
  <c r="EN995" i="8" l="1"/>
  <c r="EP994" i="8"/>
  <c r="EN996" i="8" l="1"/>
  <c r="EP995" i="8"/>
  <c r="EN997" i="8" l="1"/>
  <c r="EP996" i="8"/>
  <c r="EP997" i="8" l="1"/>
  <c r="EN998" i="8"/>
  <c r="EP998" i="8" l="1"/>
  <c r="EN999" i="8"/>
  <c r="EN1000" i="8" l="1"/>
  <c r="EP999" i="8"/>
  <c r="EN1001" i="8" l="1"/>
  <c r="EP1000" i="8"/>
  <c r="EP1001" i="8" l="1"/>
  <c r="EN1002" i="8"/>
  <c r="EN1003" i="8" l="1"/>
  <c r="EP1002" i="8"/>
  <c r="EP1003" i="8" l="1"/>
  <c r="EN1004" i="8"/>
  <c r="EN1005" i="8" l="1"/>
  <c r="EP1004" i="8"/>
  <c r="EP1005" i="8" l="1"/>
  <c r="EN1006" i="8"/>
  <c r="EP1006" i="8" l="1"/>
  <c r="EN1007" i="8"/>
  <c r="EN1008" i="8" l="1"/>
  <c r="EP1007" i="8"/>
  <c r="EN1009" i="8" l="1"/>
  <c r="EP1008" i="8"/>
  <c r="EN1010" i="8" l="1"/>
  <c r="EP1009" i="8"/>
  <c r="EN1011" i="8" l="1"/>
  <c r="EP1010" i="8"/>
  <c r="EP1011" i="8" l="1"/>
  <c r="EN1012" i="8"/>
  <c r="EN1013" i="8" l="1"/>
  <c r="EP1012" i="8"/>
  <c r="EP1013" i="8" l="1"/>
  <c r="EN1014" i="8"/>
  <c r="EP1014" i="8" l="1"/>
  <c r="EN1015" i="8"/>
  <c r="EP1015" i="8" l="1"/>
  <c r="EN1016" i="8"/>
  <c r="EP1016" i="8" l="1"/>
  <c r="EN1017" i="8"/>
  <c r="EN1018" i="8" l="1"/>
  <c r="EP1017" i="8"/>
  <c r="EN1019" i="8" l="1"/>
  <c r="EP1018" i="8"/>
  <c r="EN1020" i="8" l="1"/>
  <c r="EP1019" i="8"/>
  <c r="EP1020" i="8" l="1"/>
  <c r="EN1021" i="8"/>
  <c r="EN1022" i="8" l="1"/>
  <c r="EP1021" i="8"/>
  <c r="EP1022" i="8" l="1"/>
  <c r="EN1023" i="8"/>
  <c r="EN1024" i="8" l="1"/>
  <c r="EP1023" i="8"/>
  <c r="EN1025" i="8" l="1"/>
  <c r="EP1024" i="8"/>
  <c r="EP1025" i="8" l="1"/>
  <c r="EN1026" i="8"/>
  <c r="EN1027" i="8" l="1"/>
  <c r="EP1026" i="8"/>
  <c r="EN1028" i="8" l="1"/>
  <c r="EP1027" i="8"/>
  <c r="EP1028" i="8" l="1"/>
  <c r="EN1029" i="8"/>
  <c r="EN1030" i="8" l="1"/>
  <c r="EP1029" i="8"/>
  <c r="EP1030" i="8" l="1"/>
  <c r="EN1031" i="8"/>
  <c r="EN1032" i="8" l="1"/>
  <c r="EP1031" i="8"/>
  <c r="EN1033" i="8" l="1"/>
  <c r="EP1032" i="8"/>
  <c r="EN1034" i="8" l="1"/>
  <c r="EP1033" i="8"/>
  <c r="EN1035" i="8" l="1"/>
  <c r="EP1034" i="8"/>
  <c r="EN1036" i="8" l="1"/>
  <c r="EP1035" i="8"/>
  <c r="EP1036" i="8" l="1"/>
  <c r="EN1037" i="8"/>
  <c r="EP1037" i="8" l="1"/>
  <c r="EN1038" i="8"/>
  <c r="EN1039" i="8" l="1"/>
  <c r="EP1038" i="8"/>
  <c r="EN1040" i="8" l="1"/>
  <c r="EP1039" i="8"/>
  <c r="EN1041" i="8" l="1"/>
  <c r="EP1040" i="8"/>
  <c r="EP1041" i="8" l="1"/>
  <c r="EN1042" i="8"/>
  <c r="EN1043" i="8" l="1"/>
  <c r="EP1042" i="8"/>
  <c r="EN1044" i="8" l="1"/>
  <c r="EP1043" i="8"/>
  <c r="EN1045" i="8" l="1"/>
  <c r="EP1044" i="8"/>
  <c r="EN1046" i="8" l="1"/>
  <c r="EP1045" i="8"/>
  <c r="EP1046" i="8" l="1"/>
  <c r="EN1047" i="8"/>
  <c r="EN1048" i="8" l="1"/>
  <c r="EP1047" i="8"/>
  <c r="EN1049" i="8" l="1"/>
  <c r="EP1048" i="8"/>
  <c r="EP1049" i="8" l="1"/>
  <c r="EN1050" i="8"/>
  <c r="EP1050" i="8" l="1"/>
  <c r="EN1051" i="8"/>
  <c r="EN1052" i="8" l="1"/>
  <c r="EP1051" i="8"/>
  <c r="EP1052" i="8" l="1"/>
  <c r="EN1053" i="8"/>
  <c r="EN1054" i="8" l="1"/>
  <c r="EP1053" i="8"/>
  <c r="EN1055" i="8" l="1"/>
  <c r="EP1054" i="8"/>
  <c r="EP1055" i="8" l="1"/>
  <c r="EN1056" i="8"/>
  <c r="EP1056" i="8" l="1"/>
  <c r="EN1057" i="8"/>
  <c r="EN1058" i="8" l="1"/>
  <c r="EP1057" i="8"/>
  <c r="EN1059" i="8" l="1"/>
  <c r="EP1058" i="8"/>
  <c r="EP1059" i="8" l="1"/>
  <c r="EN1060" i="8"/>
  <c r="EN1061" i="8" l="1"/>
  <c r="EP1060" i="8"/>
  <c r="EN1062" i="8" l="1"/>
  <c r="EP1061" i="8"/>
  <c r="EP1062" i="8" l="1"/>
  <c r="EN1063" i="8"/>
  <c r="EN1064" i="8" l="1"/>
  <c r="EP1063" i="8"/>
  <c r="EP1064" i="8" l="1"/>
  <c r="EN1065" i="8"/>
  <c r="EN1066" i="8" l="1"/>
  <c r="EP1065" i="8"/>
  <c r="EN1067" i="8" l="1"/>
  <c r="EP1066" i="8"/>
  <c r="EP1067" i="8" l="1"/>
  <c r="EN1068" i="8"/>
  <c r="EP1068" i="8" l="1"/>
  <c r="EN1069" i="8"/>
  <c r="EN1070" i="8" l="1"/>
  <c r="EP1069" i="8"/>
  <c r="EN1071" i="8" l="1"/>
  <c r="EP1070" i="8"/>
  <c r="EP1071" i="8" l="1"/>
  <c r="EN1072" i="8"/>
  <c r="EP1072" i="8" l="1"/>
  <c r="EN1073" i="8"/>
  <c r="EP1073" i="8" l="1"/>
  <c r="EN1074" i="8"/>
  <c r="EN1075" i="8" l="1"/>
  <c r="EP1074" i="8"/>
  <c r="EN1076" i="8" l="1"/>
  <c r="EP1075" i="8"/>
  <c r="EN1077" i="8" l="1"/>
  <c r="EP1076" i="8"/>
  <c r="EP1077" i="8" l="1"/>
  <c r="EN1078" i="8"/>
  <c r="EP1078" i="8" l="1"/>
  <c r="EN1079" i="8"/>
  <c r="EP1079" i="8" l="1"/>
  <c r="EN1080" i="8"/>
  <c r="EN1081" i="8" l="1"/>
  <c r="EP1080" i="8"/>
  <c r="EP1081" i="8" l="1"/>
  <c r="EN1082" i="8"/>
  <c r="EP1082" i="8" l="1"/>
  <c r="EN1083" i="8"/>
  <c r="EP1083" i="8" l="1"/>
  <c r="EN1084" i="8"/>
  <c r="EP1084" i="8" l="1"/>
  <c r="EN1085" i="8"/>
  <c r="EP1085" i="8" l="1"/>
  <c r="EN1086" i="8"/>
  <c r="EP1086" i="8" l="1"/>
  <c r="EN1087" i="8"/>
  <c r="EN1088" i="8" l="1"/>
  <c r="EP1087" i="8"/>
  <c r="EN1089" i="8" l="1"/>
  <c r="EP1088" i="8"/>
  <c r="EP1089" i="8" l="1"/>
  <c r="EN1090" i="8"/>
  <c r="EP1090" i="8" l="1"/>
  <c r="EN1091" i="8"/>
  <c r="EN1092" i="8" l="1"/>
  <c r="EP1091" i="8"/>
  <c r="EN1093" i="8" l="1"/>
  <c r="EP1092" i="8"/>
  <c r="EN1094" i="8" l="1"/>
  <c r="EP1093" i="8"/>
  <c r="EN1095" i="8" l="1"/>
  <c r="EP1094" i="8"/>
  <c r="EP1095" i="8" l="1"/>
  <c r="EN1096" i="8"/>
  <c r="EP1096" i="8" l="1"/>
  <c r="EN1097" i="8"/>
  <c r="EN1098" i="8" l="1"/>
  <c r="EP1097" i="8"/>
  <c r="EP1098" i="8" l="1"/>
  <c r="EN1099" i="8"/>
  <c r="EN1100" i="8" l="1"/>
  <c r="EP1099" i="8"/>
  <c r="EN1101" i="8" l="1"/>
  <c r="EP1100" i="8"/>
  <c r="EP1101" i="8" l="1"/>
  <c r="EN1102" i="8"/>
  <c r="EP1102" i="8" l="1"/>
  <c r="EN1103" i="8"/>
  <c r="EP1103" i="8" l="1"/>
  <c r="EN1104" i="8"/>
  <c r="EP1104" i="8" l="1"/>
  <c r="EN1105" i="8"/>
  <c r="EN1106" i="8" l="1"/>
  <c r="EP1105" i="8"/>
  <c r="EN1107" i="8" l="1"/>
  <c r="EP1106" i="8"/>
  <c r="EP1107" i="8" l="1"/>
  <c r="EN1108" i="8"/>
  <c r="EN1109" i="8" l="1"/>
  <c r="EP1108" i="8"/>
  <c r="EP1109" i="8" l="1"/>
  <c r="EN1110" i="8"/>
  <c r="EP1110" i="8" l="1"/>
  <c r="EN1111" i="8"/>
  <c r="EN1112" i="8" l="1"/>
  <c r="EP1111" i="8"/>
  <c r="EP1112" i="8" l="1"/>
  <c r="EN1113" i="8"/>
  <c r="EP1113" i="8" l="1"/>
  <c r="EN1114" i="8"/>
  <c r="EN1115" i="8" l="1"/>
  <c r="EP1114" i="8"/>
  <c r="EN1116" i="8" l="1"/>
  <c r="EP1115" i="8"/>
  <c r="EP1116" i="8" l="1"/>
  <c r="EN1117" i="8"/>
  <c r="EN1118" i="8" l="1"/>
  <c r="EP1117" i="8"/>
  <c r="EN1119" i="8" l="1"/>
  <c r="EP1118" i="8"/>
  <c r="EN1120" i="8" l="1"/>
  <c r="EP1119" i="8"/>
  <c r="EP1120" i="8" l="1"/>
  <c r="EN1121" i="8"/>
  <c r="EN1122" i="8" l="1"/>
  <c r="EP1121" i="8"/>
  <c r="EP1122" i="8" l="1"/>
  <c r="EN1123" i="8"/>
  <c r="EN1124" i="8" l="1"/>
  <c r="EP1123" i="8"/>
  <c r="EN1125" i="8" l="1"/>
  <c r="EP1124" i="8"/>
  <c r="EP1125" i="8" l="1"/>
  <c r="EN1126" i="8"/>
  <c r="EN1127" i="8" l="1"/>
  <c r="EP1126" i="8"/>
  <c r="EP1127" i="8" l="1"/>
  <c r="EN1128" i="8"/>
  <c r="EN1129" i="8" l="1"/>
  <c r="EP1128" i="8"/>
  <c r="EN1130" i="8" l="1"/>
  <c r="EP1129" i="8"/>
  <c r="EP1130" i="8" l="1"/>
  <c r="EN1131" i="8"/>
  <c r="EP1131" i="8" l="1"/>
  <c r="EN1132" i="8"/>
  <c r="EN1133" i="8" l="1"/>
  <c r="EP1132" i="8"/>
  <c r="EP1133" i="8" l="1"/>
  <c r="EN1134" i="8"/>
  <c r="EN1135" i="8" l="1"/>
  <c r="EP1134" i="8"/>
  <c r="EN1136" i="8" l="1"/>
  <c r="EP1135" i="8"/>
  <c r="EP1136" i="8" l="1"/>
  <c r="EN1137" i="8"/>
  <c r="EP1137" i="8" l="1"/>
  <c r="EN1138" i="8"/>
  <c r="EN1139" i="8" l="1"/>
  <c r="EP1138" i="8"/>
  <c r="EN1140" i="8" l="1"/>
  <c r="EP1139" i="8"/>
  <c r="EN1141" i="8" l="1"/>
  <c r="EP1140" i="8"/>
  <c r="EN1142" i="8" l="1"/>
  <c r="EP1141" i="8"/>
  <c r="EN1143" i="8" l="1"/>
  <c r="EP1142" i="8"/>
  <c r="EP1143" i="8" l="1"/>
  <c r="EN1144" i="8"/>
  <c r="EP1144" i="8" l="1"/>
  <c r="EN1145" i="8"/>
  <c r="EN1146" i="8" l="1"/>
  <c r="EP1145" i="8"/>
  <c r="EP1146" i="8" l="1"/>
  <c r="EN1147" i="8"/>
  <c r="EN1148" i="8" l="1"/>
  <c r="EP1147" i="8"/>
  <c r="EN1149" i="8" l="1"/>
  <c r="EP1148" i="8"/>
  <c r="EP1149" i="8" l="1"/>
  <c r="EN1150" i="8"/>
  <c r="EN1151" i="8" l="1"/>
  <c r="EP1150" i="8"/>
  <c r="EP1151" i="8" l="1"/>
  <c r="EN1152" i="8"/>
  <c r="EN1153" i="8" l="1"/>
  <c r="EP1152" i="8"/>
  <c r="EN1154" i="8" l="1"/>
  <c r="EP1153" i="8"/>
  <c r="EN1155" i="8" l="1"/>
  <c r="EP1154" i="8"/>
  <c r="EP1155" i="8" l="1"/>
  <c r="EN1156" i="8"/>
  <c r="EP1156" i="8" l="1"/>
  <c r="EN1157" i="8"/>
  <c r="EP1157" i="8" l="1"/>
  <c r="EN1158" i="8"/>
  <c r="EN1159" i="8" l="1"/>
  <c r="EP1158" i="8"/>
  <c r="EP1159" i="8" l="1"/>
  <c r="EN1160" i="8"/>
  <c r="EN1161" i="8" l="1"/>
  <c r="EP1160" i="8"/>
  <c r="EP1161" i="8" l="1"/>
  <c r="EN1162" i="8"/>
  <c r="EP1162" i="8" l="1"/>
  <c r="EN1163" i="8"/>
  <c r="EP1163" i="8" l="1"/>
  <c r="EN1164" i="8"/>
  <c r="EP1164" i="8" l="1"/>
  <c r="EN1165" i="8"/>
  <c r="EP1165" i="8" l="1"/>
  <c r="EN1166" i="8"/>
  <c r="EP1166" i="8" l="1"/>
  <c r="EN1167" i="8"/>
  <c r="EN1168" i="8" l="1"/>
  <c r="EP1167" i="8"/>
  <c r="EN1169" i="8" l="1"/>
  <c r="EP1168" i="8"/>
  <c r="EN1170" i="8" l="1"/>
  <c r="EP1169" i="8"/>
  <c r="EN1171" i="8" l="1"/>
  <c r="EP1170" i="8"/>
  <c r="EP1171" i="8" l="1"/>
  <c r="EN1172" i="8"/>
  <c r="EP1172" i="8" l="1"/>
  <c r="EN1173" i="8"/>
  <c r="EP1173" i="8" l="1"/>
  <c r="EN1174" i="8"/>
  <c r="EP1174" i="8" l="1"/>
  <c r="EN1175" i="8"/>
  <c r="EN1176" i="8" l="1"/>
  <c r="EP1175" i="8"/>
  <c r="EN1177" i="8" l="1"/>
  <c r="EP1176" i="8"/>
  <c r="EN1178" i="8" l="1"/>
  <c r="EP1177" i="8"/>
  <c r="EN1179" i="8" l="1"/>
  <c r="EP1178" i="8"/>
  <c r="EP1179" i="8" l="1"/>
  <c r="EN1180" i="8"/>
  <c r="EP1180" i="8" l="1"/>
  <c r="EN1181" i="8"/>
  <c r="EP1181" i="8" l="1"/>
  <c r="EN1182" i="8"/>
  <c r="EN1183" i="8" l="1"/>
  <c r="EP1182" i="8"/>
  <c r="EP1183" i="8" l="1"/>
  <c r="EN1184" i="8"/>
  <c r="EN1185" i="8" l="1"/>
  <c r="EP1184" i="8"/>
  <c r="EN1186" i="8" l="1"/>
  <c r="EP1185" i="8"/>
  <c r="EN1187" i="8" l="1"/>
  <c r="EP1186" i="8"/>
  <c r="EP1187" i="8" l="1"/>
  <c r="EN1188" i="8"/>
  <c r="EP1188" i="8" l="1"/>
  <c r="EN1189" i="8"/>
  <c r="EP1189" i="8" l="1"/>
  <c r="EN1190" i="8"/>
  <c r="EN1191" i="8" l="1"/>
  <c r="EP1190" i="8"/>
  <c r="EN1192" i="8" l="1"/>
  <c r="EP1191" i="8"/>
  <c r="EP1192" i="8" l="1"/>
  <c r="EN1193" i="8"/>
  <c r="EP1193" i="8" l="1"/>
  <c r="EN1194" i="8"/>
  <c r="EN1195" i="8" l="1"/>
  <c r="EP1194" i="8"/>
  <c r="EP1195" i="8" l="1"/>
  <c r="EN1196" i="8"/>
  <c r="EP1196" i="8" l="1"/>
  <c r="EN1197" i="8"/>
  <c r="EN1198" i="8" l="1"/>
  <c r="EP1197" i="8"/>
  <c r="EN1199" i="8" l="1"/>
  <c r="EP1198" i="8"/>
  <c r="EP1199" i="8" l="1"/>
  <c r="EN1200" i="8"/>
  <c r="EP1200" i="8" l="1"/>
  <c r="EN1201" i="8"/>
  <c r="EN1202" i="8" l="1"/>
  <c r="EP1201" i="8"/>
  <c r="EN1203" i="8" l="1"/>
  <c r="EP1202" i="8"/>
  <c r="EP1203" i="8" l="1"/>
  <c r="EN1204" i="8"/>
  <c r="EN1205" i="8" l="1"/>
  <c r="EP1204" i="8"/>
  <c r="EP1205" i="8" l="1"/>
  <c r="EN1206" i="8"/>
  <c r="EN1207" i="8" l="1"/>
  <c r="EP1206" i="8"/>
  <c r="EP1207" i="8" l="1"/>
  <c r="EN1208" i="8"/>
  <c r="EP1208" i="8" s="1"/>
  <c r="EP1209" i="8" s="1"/>
  <c r="EL159" i="8" s="1"/>
  <c r="EL160" i="8" s="1"/>
  <c r="EL162" i="8" l="1"/>
  <c r="EL161" i="8"/>
  <c r="BQ160" i="33"/>
  <c r="BQ168" i="33" s="1"/>
  <c r="AG147" i="33" s="1"/>
  <c r="BR160" i="33" l="1"/>
  <c r="BP160" i="33"/>
  <c r="BL160" i="33"/>
  <c r="BK162" i="33"/>
  <c r="BR162" i="33" l="1"/>
  <c r="BU162" i="33" s="1"/>
  <c r="BP162" i="33"/>
  <c r="BL162" i="33"/>
  <c r="BO162" i="33"/>
  <c r="BO168" i="33" s="1"/>
  <c r="BL161" i="33" l="1"/>
  <c r="BL168" i="33" s="1"/>
  <c r="AY145" i="33" s="1"/>
  <c r="BP161" i="33"/>
  <c r="BP168" i="33" s="1"/>
  <c r="AB145" i="33" s="1"/>
  <c r="BN161" i="33"/>
  <c r="BN168" i="33" s="1"/>
  <c r="BR161" i="33"/>
  <c r="BU161" i="33" s="1"/>
</calcChain>
</file>

<file path=xl/sharedStrings.xml><?xml version="1.0" encoding="utf-8"?>
<sst xmlns="http://schemas.openxmlformats.org/spreadsheetml/2006/main" count="1195" uniqueCount="831">
  <si>
    <t xml:space="preserve"> Distance from Unit to Unit</t>
  </si>
  <si>
    <t>MALT</t>
  </si>
  <si>
    <t xml:space="preserve">Distance in Miles </t>
  </si>
  <si>
    <t xml:space="preserve"> Total POV(s) Traveling </t>
  </si>
  <si>
    <t>POC</t>
  </si>
  <si>
    <t>Air</t>
  </si>
  <si>
    <t xml:space="preserve">Total POV(s) Traveling </t>
  </si>
  <si>
    <t xml:space="preserve"> Member | 100% Rate</t>
  </si>
  <si>
    <t xml:space="preserve"> Dependent 12 &amp; Older | 75% Rate</t>
  </si>
  <si>
    <t xml:space="preserve"> Dependent 11 &amp; Younger | 50% Rate</t>
  </si>
  <si>
    <t>PER DIEM</t>
  </si>
  <si>
    <t xml:space="preserve">Member / Solo Spouse 100% (65% TLE) </t>
  </si>
  <si>
    <t xml:space="preserve">Dependent 12 + 75% (35% TLE) </t>
  </si>
  <si>
    <t>Report Date:</t>
  </si>
  <si>
    <t xml:space="preserve">Dependent 11 -  50% (25% TLE) </t>
  </si>
  <si>
    <t xml:space="preserve"> Rank / Depn Status </t>
  </si>
  <si>
    <t xml:space="preserve"> Authorized DLA? </t>
  </si>
  <si>
    <t>DLA &amp; HHG</t>
  </si>
  <si>
    <t xml:space="preserve">Rank / Depn Status </t>
  </si>
  <si>
    <t>Is DLA authorized?</t>
  </si>
  <si>
    <t>DEPART:</t>
  </si>
  <si>
    <t xml:space="preserve"> MBR/Solo (65%)</t>
  </si>
  <si>
    <t xml:space="preserve"> Perdiem Rates</t>
  </si>
  <si>
    <t>Lodging</t>
  </si>
  <si>
    <t>M&amp;IE</t>
  </si>
  <si>
    <t>Est Lodging</t>
  </si>
  <si>
    <t>TLE</t>
  </si>
  <si>
    <t>Hotel Cost</t>
  </si>
  <si>
    <t xml:space="preserve"> Depn 12+ (35%)</t>
  </si>
  <si>
    <t xml:space="preserve"> Old PDS Area </t>
  </si>
  <si>
    <t>Yes</t>
  </si>
  <si>
    <t>OLD PDS</t>
  </si>
  <si>
    <t>REPORT:</t>
  </si>
  <si>
    <t xml:space="preserve"> Depn 11- (25%)</t>
  </si>
  <si>
    <t xml:space="preserve"> New PDS Area </t>
  </si>
  <si>
    <t>No</t>
  </si>
  <si>
    <t>NEW PDS</t>
  </si>
  <si>
    <t xml:space="preserve"> Max # TLE Days</t>
  </si>
  <si>
    <t>&lt; Used to allocate funds for TLE in DA / ETS</t>
  </si>
  <si>
    <t>BOOKING</t>
  </si>
  <si>
    <t>Effective Date:</t>
  </si>
  <si>
    <t xml:space="preserve"> M&amp;IE for Day 1: </t>
  </si>
  <si>
    <t>AIR PERIDEM &amp; VPC</t>
  </si>
  <si>
    <t xml:space="preserve">M&amp;IE Day 1 </t>
  </si>
  <si>
    <t>30 Day Window:</t>
  </si>
  <si>
    <t xml:space="preserve"> M&amp;IE for Day 2:</t>
  </si>
  <si>
    <t xml:space="preserve">M&amp;IE Day 2 (if needed) </t>
  </si>
  <si>
    <t>Leave Dates:</t>
  </si>
  <si>
    <t xml:space="preserve"> VPC Planning</t>
  </si>
  <si>
    <t>Miles</t>
  </si>
  <si>
    <t>Type of rate needed (no per diem)</t>
  </si>
  <si>
    <t>Type of rate needed</t>
  </si>
  <si>
    <t>Proceed Dates:</t>
  </si>
  <si>
    <t xml:space="preserve"> Distance from Old PDS to VPC</t>
  </si>
  <si>
    <t>Round Trip Distance (TDY Rate)</t>
  </si>
  <si>
    <t xml:space="preserve">Old PDS to VPC </t>
  </si>
  <si>
    <t>Travel Dates:</t>
  </si>
  <si>
    <t xml:space="preserve"> Distance from VPC to New PDS</t>
  </si>
  <si>
    <t>One Way (PCS Rate)</t>
  </si>
  <si>
    <t xml:space="preserve">New PDS to VPC </t>
  </si>
  <si>
    <t xml:space="preserve">     Advances</t>
  </si>
  <si>
    <t>Trip Overview</t>
  </si>
  <si>
    <t>Travel Days</t>
  </si>
  <si>
    <t>Daily Stats</t>
  </si>
  <si>
    <t>Per Diem</t>
  </si>
  <si>
    <t xml:space="preserve"> Member</t>
  </si>
  <si>
    <t xml:space="preserve"> Dependent</t>
  </si>
  <si>
    <t>ADVANCES</t>
  </si>
  <si>
    <t xml:space="preserve">Member </t>
  </si>
  <si>
    <t>Total Miles</t>
  </si>
  <si>
    <t xml:space="preserve"> DLA</t>
  </si>
  <si>
    <t>Advance TLE - Days and Type to advance</t>
  </si>
  <si>
    <t>HHG Weight Limit</t>
  </si>
  <si>
    <t xml:space="preserve"> Air</t>
  </si>
  <si>
    <t>Days at OldPDS</t>
  </si>
  <si>
    <t>Days at New PDS</t>
  </si>
  <si>
    <t>LBs</t>
  </si>
  <si>
    <t xml:space="preserve"> TLE</t>
  </si>
  <si>
    <t>Total</t>
  </si>
  <si>
    <t>Advance</t>
  </si>
  <si>
    <t>Member</t>
  </si>
  <si>
    <t>Depn</t>
  </si>
  <si>
    <t>AIR</t>
  </si>
  <si>
    <t>DAY 1</t>
  </si>
  <si>
    <t>Spo note: The 30 day window for advances start:</t>
  </si>
  <si>
    <t xml:space="preserve">DLA for Paygrade </t>
  </si>
  <si>
    <t>GRAND TOTAL</t>
  </si>
  <si>
    <t>TOTAL ADVANCED WITH TLE</t>
  </si>
  <si>
    <t>CLAIMABLE</t>
  </si>
  <si>
    <t>TLE ADV</t>
  </si>
  <si>
    <t>MBR</t>
  </si>
  <si>
    <t>DEPN</t>
  </si>
  <si>
    <t>DLA</t>
  </si>
  <si>
    <t>Recommended</t>
  </si>
  <si>
    <t>VPC</t>
  </si>
  <si>
    <t>Total with Booking Fee</t>
  </si>
  <si>
    <t>Total without Booking Fee</t>
  </si>
  <si>
    <t>CG2000</t>
  </si>
  <si>
    <t>ETS</t>
  </si>
  <si>
    <t>TPAX</t>
  </si>
  <si>
    <t>JTR</t>
  </si>
  <si>
    <t>JTR- SUPPLMENTAL</t>
  </si>
  <si>
    <t>HHGS</t>
  </si>
  <si>
    <t>Perdiem: $157.00</t>
  </si>
  <si>
    <t>PCS MALT: $0.22</t>
  </si>
  <si>
    <t>TDY MALT: 0.655</t>
  </si>
  <si>
    <t>DLA: 2023</t>
  </si>
  <si>
    <t>Actual</t>
  </si>
  <si>
    <t>Amount</t>
  </si>
  <si>
    <t>Enter</t>
  </si>
  <si>
    <t>POVS</t>
  </si>
  <si>
    <t>Fuel Funds</t>
  </si>
  <si>
    <t>Air Per Diem</t>
  </si>
  <si>
    <t>POV 1</t>
  </si>
  <si>
    <t>x</t>
  </si>
  <si>
    <t>POV 2</t>
  </si>
  <si>
    <t>avg per day / per POC</t>
  </si>
  <si>
    <t>avg per day</t>
  </si>
  <si>
    <t>PERDIEM</t>
  </si>
  <si>
    <t>Mbr</t>
  </si>
  <si>
    <t>TOTAL ADVANCED WITHOUT TLE</t>
  </si>
  <si>
    <t>Depn 12+</t>
  </si>
  <si>
    <t>Advanced</t>
  </si>
  <si>
    <t>Advanced (including TLE)</t>
  </si>
  <si>
    <t>Claimable</t>
  </si>
  <si>
    <t xml:space="preserve">CLAIMABLE </t>
  </si>
  <si>
    <t>Depn 11-</t>
  </si>
  <si>
    <t>(</t>
  </si>
  <si>
    <t>)</t>
  </si>
  <si>
    <t>Trip overview</t>
  </si>
  <si>
    <t>Grand Total*</t>
  </si>
  <si>
    <t>Advances Breakdown</t>
  </si>
  <si>
    <t>POV Perdiem</t>
  </si>
  <si>
    <t>Weight limit</t>
  </si>
  <si>
    <t>Member + DLA</t>
  </si>
  <si>
    <t>breakdown</t>
  </si>
  <si>
    <t>USD/</t>
  </si>
  <si>
    <t xml:space="preserve">Dependent </t>
  </si>
  <si>
    <t>Depn 11 -</t>
  </si>
  <si>
    <t>Day</t>
  </si>
  <si>
    <t>65 Percent</t>
  </si>
  <si>
    <t xml:space="preserve">Avg Miles </t>
  </si>
  <si>
    <t>Mbr Pro Gear</t>
  </si>
  <si>
    <t>Spouse Pro Gear</t>
  </si>
  <si>
    <t>Ù</t>
  </si>
  <si>
    <t>Old PDS</t>
  </si>
  <si>
    <t>35 Percent</t>
  </si>
  <si>
    <t>Ú</t>
  </si>
  <si>
    <t>New</t>
  </si>
  <si>
    <t>25 Percent</t>
  </si>
  <si>
    <t>Max Lodging</t>
  </si>
  <si>
    <t>Payable M&amp;IE</t>
  </si>
  <si>
    <t>Advised Lodgin</t>
  </si>
  <si>
    <t>Advised M&amp;IE</t>
  </si>
  <si>
    <t>miles</t>
  </si>
  <si>
    <t xml:space="preserve">* Excluding TLE. Ensure to keep lodging receipts to claim TLE.  </t>
  </si>
  <si>
    <t>Total Advance</t>
  </si>
  <si>
    <t>ü</t>
  </si>
  <si>
    <t>Actual Old</t>
  </si>
  <si>
    <t>Actual New</t>
  </si>
  <si>
    <t>!</t>
  </si>
  <si>
    <t>Max</t>
  </si>
  <si>
    <t>old</t>
  </si>
  <si>
    <t>TLE 80% Max</t>
  </si>
  <si>
    <t>Max M&amp;IE only</t>
  </si>
  <si>
    <t>Recommanded</t>
  </si>
  <si>
    <t xml:space="preserve">Actual Hotel Cost </t>
  </si>
  <si>
    <t>Actual Hotel Cost + M&amp;IE</t>
  </si>
  <si>
    <t>new</t>
  </si>
  <si>
    <t xml:space="preserve">Your lodging will be covered, and you will get you’re full M&amp;IE </t>
  </si>
  <si>
    <t xml:space="preserve"> Departing Date:</t>
  </si>
  <si>
    <t>Your lodging will be covered, but your M&amp;IE will be lower since your lodging exceeds the advised amount</t>
  </si>
  <si>
    <t>Days</t>
  </si>
  <si>
    <t>Amount per Day</t>
  </si>
  <si>
    <t>Your lodging will only be covered up to your max allowable, and you will get no &amp;MIE</t>
  </si>
  <si>
    <t>Old</t>
  </si>
  <si>
    <t>\</t>
  </si>
  <si>
    <t xml:space="preserve"> Report Date:</t>
  </si>
  <si>
    <t>PCS Date Calculator</t>
  </si>
  <si>
    <t xml:space="preserve"> 30 day window for advances:</t>
  </si>
  <si>
    <t xml:space="preserve"> Departure Date: </t>
  </si>
  <si>
    <t>X</t>
  </si>
  <si>
    <t>+</t>
  </si>
  <si>
    <t>=</t>
  </si>
  <si>
    <t xml:space="preserve">Proceed Time: </t>
  </si>
  <si>
    <t xml:space="preserve">Travel Days: </t>
  </si>
  <si>
    <t xml:space="preserve">Depart: </t>
  </si>
  <si>
    <t>LODGING</t>
  </si>
  <si>
    <t xml:space="preserve">Leave: </t>
  </si>
  <si>
    <t>New Recommend</t>
  </si>
  <si>
    <t xml:space="preserve">Proceed: </t>
  </si>
  <si>
    <t>New Max Lodging</t>
  </si>
  <si>
    <t>Old Recommend</t>
  </si>
  <si>
    <t>Depature Date:</t>
  </si>
  <si>
    <t>Old Max Lodging</t>
  </si>
  <si>
    <t>Leave Days:</t>
  </si>
  <si>
    <t xml:space="preserve">Effective Date: </t>
  </si>
  <si>
    <t>Proceed Days:</t>
  </si>
  <si>
    <t xml:space="preserve">Travel: </t>
  </si>
  <si>
    <t>Travel Days:</t>
  </si>
  <si>
    <t xml:space="preserve">Report: </t>
  </si>
  <si>
    <t>Report</t>
  </si>
  <si>
    <t>DAILY PER DIEM</t>
  </si>
  <si>
    <t>TOTAL TRIP MILES</t>
  </si>
  <si>
    <t>DAILY MALT</t>
  </si>
  <si>
    <t>TRAVEL DAY(S)</t>
  </si>
  <si>
    <t>AVERAGE MILES</t>
  </si>
  <si>
    <t>WEIGHT LIMIT IN LBS</t>
  </si>
  <si>
    <t>OLD PDS AREA</t>
  </si>
  <si>
    <t xml:space="preserve"> Lodging</t>
  </si>
  <si>
    <t xml:space="preserve"> M&amp;IE</t>
  </si>
  <si>
    <t>Daily Breakdown</t>
  </si>
  <si>
    <t>TLE &amp; HHGs</t>
  </si>
  <si>
    <t xml:space="preserve"> via POV</t>
  </si>
  <si>
    <t xml:space="preserve"> Per Diem</t>
  </si>
  <si>
    <t xml:space="preserve"> via AIR</t>
  </si>
  <si>
    <t xml:space="preserve"> MALT</t>
  </si>
  <si>
    <t xml:space="preserve">OLD PDS </t>
  </si>
  <si>
    <t>Total Travel Days</t>
  </si>
  <si>
    <t xml:space="preserve"> Miles</t>
  </si>
  <si>
    <t xml:space="preserve"> </t>
  </si>
  <si>
    <t xml:space="preserve"> Daily Breakdown Per Travel Day</t>
  </si>
  <si>
    <t>HHG Weight</t>
  </si>
  <si>
    <t>TLE Daily Lodging Limits</t>
  </si>
  <si>
    <t>LBS</t>
  </si>
  <si>
    <t>via POV</t>
  </si>
  <si>
    <t>via AIR</t>
  </si>
  <si>
    <t>Max TLE - OLD PDS</t>
  </si>
  <si>
    <t>Max TLE - NEW PDS</t>
  </si>
  <si>
    <t>Travel Day(s) Overview</t>
  </si>
  <si>
    <t xml:space="preserve"> Avg Miles a Day</t>
  </si>
  <si>
    <t>Effective Date :</t>
  </si>
  <si>
    <t>Trip Miles</t>
  </si>
  <si>
    <t>HHG Weight Limit (LBS)</t>
  </si>
  <si>
    <t>LINKS &amp; RATES</t>
  </si>
  <si>
    <t>Estimated Departure Date:</t>
  </si>
  <si>
    <t>Amount of Leave:</t>
  </si>
  <si>
    <t>Amount Of Procced Time:</t>
  </si>
  <si>
    <t>Amount of Travel Day(s):</t>
  </si>
  <si>
    <t>Your lodging will be covered</t>
  </si>
  <si>
    <t>Your lodging will be covered up to $290</t>
  </si>
  <si>
    <t>You will be paided your mac M&amp;IE</t>
  </si>
  <si>
    <t>You will only be paid $2.00 in M&amp;IE</t>
  </si>
  <si>
    <t xml:space="preserve">Max Lodging </t>
  </si>
  <si>
    <t>money per day</t>
  </si>
  <si>
    <t xml:space="preserve">advanced </t>
  </si>
  <si>
    <t>per day</t>
  </si>
  <si>
    <t xml:space="preserve">Depn total advance </t>
  </si>
  <si>
    <t xml:space="preserve">Total </t>
  </si>
  <si>
    <t>O-10: With dependent</t>
  </si>
  <si>
    <t>O-10</t>
  </si>
  <si>
    <t>O-9: With dependent</t>
  </si>
  <si>
    <t>O-9</t>
  </si>
  <si>
    <t>O-8: With dependent</t>
  </si>
  <si>
    <t>O-8</t>
  </si>
  <si>
    <t>O-7: With dependent</t>
  </si>
  <si>
    <t>O-7</t>
  </si>
  <si>
    <t>O-6: With dependent</t>
  </si>
  <si>
    <t>O-6</t>
  </si>
  <si>
    <t>O-5: With dependent</t>
  </si>
  <si>
    <t>O-5</t>
  </si>
  <si>
    <t>O-4: With dependent</t>
  </si>
  <si>
    <t>O-4</t>
  </si>
  <si>
    <t>O-3: With dependent</t>
  </si>
  <si>
    <t>O-3</t>
  </si>
  <si>
    <t>O-2: With dependent</t>
  </si>
  <si>
    <t>O-2</t>
  </si>
  <si>
    <t>O-1: With dependent</t>
  </si>
  <si>
    <t>O-1</t>
  </si>
  <si>
    <t>O-3E: With dependent</t>
  </si>
  <si>
    <t>O-3E</t>
  </si>
  <si>
    <t>O-2E: With dependent</t>
  </si>
  <si>
    <t>O-2E</t>
  </si>
  <si>
    <t>O-1E: With dependent</t>
  </si>
  <si>
    <t>O-1E</t>
  </si>
  <si>
    <t>W-5: With dependent</t>
  </si>
  <si>
    <t>W-5</t>
  </si>
  <si>
    <t>W-4: With dependent</t>
  </si>
  <si>
    <t>W-4</t>
  </si>
  <si>
    <t>W-3: With dependent</t>
  </si>
  <si>
    <t>W-3</t>
  </si>
  <si>
    <t>W-2: With dependent</t>
  </si>
  <si>
    <t>W-2</t>
  </si>
  <si>
    <t>W-1: With dependent</t>
  </si>
  <si>
    <t>W-1</t>
  </si>
  <si>
    <t>E-9: With dependent</t>
  </si>
  <si>
    <t>E-9</t>
  </si>
  <si>
    <t>E-8: With dependent</t>
  </si>
  <si>
    <t>E-8</t>
  </si>
  <si>
    <t>E-7: With dependent</t>
  </si>
  <si>
    <t>E-7</t>
  </si>
  <si>
    <t>E-6: With dependent</t>
  </si>
  <si>
    <t>E-6</t>
  </si>
  <si>
    <t>E-5: With dependent</t>
  </si>
  <si>
    <t>E-5</t>
  </si>
  <si>
    <t>E-4: With dependent</t>
  </si>
  <si>
    <t>E-4</t>
  </si>
  <si>
    <t>E-3: With dependent</t>
  </si>
  <si>
    <t>E-3</t>
  </si>
  <si>
    <t>E-2: With Dependent</t>
  </si>
  <si>
    <t>E-2</t>
  </si>
  <si>
    <t>E-1: With dependent</t>
  </si>
  <si>
    <t>E-1</t>
  </si>
  <si>
    <t>O-10: Without</t>
  </si>
  <si>
    <t>O-9: Without</t>
  </si>
  <si>
    <t>O-8: Without</t>
  </si>
  <si>
    <t>O-7: Without</t>
  </si>
  <si>
    <t>O-6: Without</t>
  </si>
  <si>
    <t>O-5: Without</t>
  </si>
  <si>
    <t>M&amp;IE only</t>
  </si>
  <si>
    <t>O-4: Without</t>
  </si>
  <si>
    <t>O-3: Without</t>
  </si>
  <si>
    <t>O-2: Without</t>
  </si>
  <si>
    <t>O-1: Without</t>
  </si>
  <si>
    <t>O-3E: Without</t>
  </si>
  <si>
    <t>O-2E: Without</t>
  </si>
  <si>
    <t>O-1E: Without</t>
  </si>
  <si>
    <t>W-5: Without</t>
  </si>
  <si>
    <t>W-4: Without</t>
  </si>
  <si>
    <t>W-3: Without</t>
  </si>
  <si>
    <t>W-2: Without</t>
  </si>
  <si>
    <t>W-1: Without</t>
  </si>
  <si>
    <t>E-9: Without</t>
  </si>
  <si>
    <t>E-8: Without</t>
  </si>
  <si>
    <t>E-7: Without</t>
  </si>
  <si>
    <t>E-6: Without</t>
  </si>
  <si>
    <t>E-5: Without</t>
  </si>
  <si>
    <t>E-4: Without</t>
  </si>
  <si>
    <t>E-3: Without</t>
  </si>
  <si>
    <t>E-2: Without</t>
  </si>
  <si>
    <t>E-1: Without</t>
  </si>
  <si>
    <t>0-10 to 0-6</t>
  </si>
  <si>
    <t>0-5/W-5</t>
  </si>
  <si>
    <t>0-4/W-4</t>
  </si>
  <si>
    <t>0-3/W-3</t>
  </si>
  <si>
    <t>0-2/W-2</t>
  </si>
  <si>
    <t>0-1/W-1/Service Academy Graduates</t>
  </si>
  <si>
    <t>Enlisted Personnel</t>
  </si>
  <si>
    <t>E-3 to E-1</t>
  </si>
  <si>
    <t>Aviation Cadets</t>
  </si>
  <si>
    <t>Service Academy Cadets/Midshipmen</t>
  </si>
  <si>
    <t>Advised</t>
  </si>
  <si>
    <t>Max Payable</t>
  </si>
  <si>
    <t>M&amp;IE (max payable)</t>
  </si>
  <si>
    <t>M&amp;IE at this rate</t>
  </si>
  <si>
    <t xml:space="preserve">Max </t>
  </si>
  <si>
    <t>ENTER</t>
  </si>
  <si>
    <t>What's the Leave Balance?</t>
  </si>
  <si>
    <t>How much leave is the member taking before Terminal Leave</t>
  </si>
  <si>
    <t xml:space="preserve">According to the LES, what is the leave balance for </t>
  </si>
  <si>
    <t>s LES?</t>
  </si>
  <si>
    <t>Month / Year</t>
  </si>
  <si>
    <t xml:space="preserve"> Active Duty End Date:</t>
  </si>
  <si>
    <t>What date would your member want to END their Terminal?</t>
  </si>
  <si>
    <t>Leave Days to use on Terminal</t>
  </si>
  <si>
    <t>Amount of Consecutive Permissive Temp Duty authorized (20 INCOUNS / 30 OUTCOUNS / None Leave Blank)</t>
  </si>
  <si>
    <t>Day 1</t>
  </si>
  <si>
    <t>Total Leave from</t>
  </si>
  <si>
    <t>Day 2</t>
  </si>
  <si>
    <t>Terminal Leave</t>
  </si>
  <si>
    <t>Sold Leave</t>
  </si>
  <si>
    <t>Day 3</t>
  </si>
  <si>
    <t>Day 4</t>
  </si>
  <si>
    <t>Day 5</t>
  </si>
  <si>
    <t>Day 6</t>
  </si>
  <si>
    <t>Day 7</t>
  </si>
  <si>
    <t>⚠️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</si>
  <si>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</si>
  <si>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</si>
  <si>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</si>
  <si>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</si>
  <si>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</si>
  <si>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</si>
  <si>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</si>
  <si>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</si>
  <si>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</si>
  <si>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</si>
  <si>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</si>
  <si>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</si>
  <si>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</si>
  <si>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 xml:space="preserve">! </t>
  </si>
  <si>
    <t>­</t>
  </si>
  <si>
    <t xml:space="preserve">
</t>
  </si>
  <si>
    <t>CGAA</t>
  </si>
  <si>
    <t>Medal Of Honor</t>
  </si>
  <si>
    <t xml:space="preserve">; </t>
  </si>
  <si>
    <t xml:space="preserve">First </t>
  </si>
  <si>
    <t>Issue Date</t>
  </si>
  <si>
    <t>Code</t>
  </si>
  <si>
    <t>Honor and Award</t>
  </si>
  <si>
    <t>CGBA</t>
  </si>
  <si>
    <t>Navy Cross</t>
  </si>
  <si>
    <t xml:space="preserve">WITH GOLD STAR IN LIEU OF A SECOND; </t>
  </si>
  <si>
    <t xml:space="preserve">WITH BRONZE STAR IN LIEU OF A SECOND; </t>
  </si>
  <si>
    <t>CGSD</t>
  </si>
  <si>
    <t xml:space="preserve">Second </t>
  </si>
  <si>
    <t>CGKM</t>
  </si>
  <si>
    <t>Department of Transportation Distinguished Service</t>
  </si>
  <si>
    <t xml:space="preserve">WITH GOLD STAR IN LIEU OF A THIRD; </t>
  </si>
  <si>
    <t xml:space="preserve">WITH BRONZE STAR IN LIEU OF A THIRD; </t>
  </si>
  <si>
    <t xml:space="preserve">Third </t>
  </si>
  <si>
    <t>CGBE</t>
  </si>
  <si>
    <t>Coast Guard Distinguished Service Medal</t>
  </si>
  <si>
    <t>WITH GOLD STAR IN LIEU OF A FOURTH;</t>
  </si>
  <si>
    <t xml:space="preserve">WITH BRONZE STAR IN LIEU OF A FOURTH; </t>
  </si>
  <si>
    <t xml:space="preserve">Fourth </t>
  </si>
  <si>
    <t>CGBI</t>
  </si>
  <si>
    <t>Silver Star Medal</t>
  </si>
  <si>
    <t>WITH GOLD STAR IN LIEU OF A FIFTH;</t>
  </si>
  <si>
    <t xml:space="preserve">WITH BRONZE STAR IN LIEU OF A FIFTH; </t>
  </si>
  <si>
    <t xml:space="preserve">Fifth </t>
  </si>
  <si>
    <t>CGBK</t>
  </si>
  <si>
    <t>Defense Superior Service Medal</t>
  </si>
  <si>
    <t>CGBL</t>
  </si>
  <si>
    <t>Legion of Merit</t>
  </si>
  <si>
    <t>WITH SILVER STAR IN LIEU OF A SIXTH;</t>
  </si>
  <si>
    <t xml:space="preserve">WITH GOLD STAR IN LIEU OF A SIXTH; </t>
  </si>
  <si>
    <t xml:space="preserve">Sixth </t>
  </si>
  <si>
    <t>CGBM</t>
  </si>
  <si>
    <t>Distinguished Flying Cross</t>
  </si>
  <si>
    <t>WITH SILVER STAR AND GOLD STAR IN LIEU OF A SEVENTH;</t>
  </si>
  <si>
    <t xml:space="preserve">WITH GOLD STAR AND BRONZE STAR IN LIEU OF A SEVENTH; </t>
  </si>
  <si>
    <t xml:space="preserve">Seventh </t>
  </si>
  <si>
    <t>CGBN</t>
  </si>
  <si>
    <t>Coast Guard Medal</t>
  </si>
  <si>
    <t>WITH SILVER STAR AND GOLD STAR IN LIEU OF AN EIGHT;</t>
  </si>
  <si>
    <t xml:space="preserve">WITH GOLD STAR AND BRONZE STAR IN LIEU OF AN EIGHT; </t>
  </si>
  <si>
    <t xml:space="preserve">Eight </t>
  </si>
  <si>
    <t>CGBR</t>
  </si>
  <si>
    <t>Gold Lifesaving Medal</t>
  </si>
  <si>
    <t xml:space="preserve">WITH SILVER STAR AND GOLD STAR IN LIEU OF A NINTH; </t>
  </si>
  <si>
    <t xml:space="preserve">WITH GOLD STAR AND BRONZE STAR IN LIEU OF A NINTH; </t>
  </si>
  <si>
    <t xml:space="preserve">Ninth </t>
  </si>
  <si>
    <t>CGCA</t>
  </si>
  <si>
    <t>Bronze Star Medal</t>
  </si>
  <si>
    <t>WITH SILVER  STAR AND GOLD STAR IN LIEU OF A TENTH;</t>
  </si>
  <si>
    <t xml:space="preserve">WITH GOLD  STAR AND BRONZE STAR IN LIEU OF A TENTH; </t>
  </si>
  <si>
    <t xml:space="preserve">Tenth </t>
  </si>
  <si>
    <t>CGIA</t>
  </si>
  <si>
    <r>
      <t>Purple Heart Medal</t>
    </r>
    <r>
      <rPr>
        <b/>
        <sz val="11"/>
        <color indexed="8"/>
        <rFont val="Calibri"/>
        <family val="2"/>
      </rPr>
      <t xml:space="preserve"> (AWARD NEEDS TO SHOW DESCRIPTION OF WOUND / DATE/ GEO LOCATION)</t>
    </r>
  </si>
  <si>
    <t>WITH TWO SILVER STARS IN LIEU OF AN ELEVENTH;</t>
  </si>
  <si>
    <t xml:space="preserve">WITH TWO GOLD STARS IN LIEU OF AN ELEVENTH; </t>
  </si>
  <si>
    <t>CGPS</t>
  </si>
  <si>
    <t xml:space="preserve">Eleventh </t>
  </si>
  <si>
    <t>CGDB</t>
  </si>
  <si>
    <t>Meritorious Service Medal</t>
  </si>
  <si>
    <t>WITH TWO SILVER STARS AND GOLD STAR IN LIEU OF A TWELFTH;</t>
  </si>
  <si>
    <t xml:space="preserve">WITH TWO GOLD STARS AND BRONZE STAR IN LIEU OF A TWELFTH; </t>
  </si>
  <si>
    <t>CGEA</t>
  </si>
  <si>
    <t>Air Medal</t>
  </si>
  <si>
    <t xml:space="preserve">WITH TWO SILVER STARS AND GOLD STAR IN LIEU OF A THIRTEENTH; </t>
  </si>
  <si>
    <t xml:space="preserve">WITH TWO GOLD STARS AND BRONZE STAR IN LIEU OF A THIRTEENTH; </t>
  </si>
  <si>
    <t>CGGA</t>
  </si>
  <si>
    <t>Silver Lifesaving Medal</t>
  </si>
  <si>
    <t>CGFB</t>
  </si>
  <si>
    <t>Joint Service Commendation Medal</t>
  </si>
  <si>
    <t>CGFC</t>
  </si>
  <si>
    <t>Coast Guard Commendation Medal</t>
  </si>
  <si>
    <t>CGNCOM</t>
  </si>
  <si>
    <t>Navy/Marine Corp Commendation Medal</t>
  </si>
  <si>
    <t>CGFE</t>
  </si>
  <si>
    <t>Army Commendation Medal</t>
  </si>
  <si>
    <t>CGFF</t>
  </si>
  <si>
    <t>Air Force Commendation Medal</t>
  </si>
  <si>
    <t>CGHB</t>
  </si>
  <si>
    <t>Joint Service Achievement Medal</t>
  </si>
  <si>
    <t>CGTM</t>
  </si>
  <si>
    <t>Department of Transportation 9-11 Medal</t>
  </si>
  <si>
    <t>CGPU</t>
  </si>
  <si>
    <t>CGHF</t>
  </si>
  <si>
    <t>Air Force Achievement Medal</t>
  </si>
  <si>
    <t>CGHC</t>
  </si>
  <si>
    <t>Coast Guard Achievement Medal</t>
  </si>
  <si>
    <t>CGHD</t>
  </si>
  <si>
    <t>Navy/Marine Corps Achievement Medal</t>
  </si>
  <si>
    <t>CGHE</t>
  </si>
  <si>
    <t>Army Achievement Medal</t>
  </si>
  <si>
    <t>CGNA</t>
  </si>
  <si>
    <t>Commandant's Letter of Commendation Ribbon Bar</t>
  </si>
  <si>
    <t>CGJA</t>
  </si>
  <si>
    <t>Combat Action Ribbon</t>
  </si>
  <si>
    <t>CGPUC</t>
  </si>
  <si>
    <t>Coast Guard Presidential Unit Citation With Hurricane Device</t>
  </si>
  <si>
    <t>CGMG</t>
  </si>
  <si>
    <t>Joint Meritorious Unit Award</t>
  </si>
  <si>
    <t>CGUA</t>
  </si>
  <si>
    <t>Department of Transportation Outstanding Unit Award</t>
  </si>
  <si>
    <t>CGMA</t>
  </si>
  <si>
    <t>Coast Guard Unit Commendation Ribbon</t>
  </si>
  <si>
    <t>CGPV</t>
  </si>
  <si>
    <t>CGMC</t>
  </si>
  <si>
    <t>Navy Unit Commendation Ribbon</t>
  </si>
  <si>
    <t>CGMB</t>
  </si>
  <si>
    <t>Coast Guard Meritorious Unit Commendation</t>
  </si>
  <si>
    <t>CGMD</t>
  </si>
  <si>
    <t>Navy Meritorious Unit Commendation Ribbon</t>
  </si>
  <si>
    <t>CGMT</t>
  </si>
  <si>
    <t>Coast Guard Meritorious Team Commendation</t>
  </si>
  <si>
    <t>CGME</t>
  </si>
  <si>
    <t>Army Meritorious Unit Commendation</t>
  </si>
  <si>
    <t>CGNB</t>
  </si>
  <si>
    <t>Coast Guard "E" Ribbon</t>
  </si>
  <si>
    <t>CGNU</t>
  </si>
  <si>
    <t>Navy "E" Ribbon</t>
  </si>
  <si>
    <t>CGMJ</t>
  </si>
  <si>
    <t>Coast Guard Bicentennial Unit Commendation Ribbon</t>
  </si>
  <si>
    <t>Coast Guard Good Conduct Medal for period ending</t>
  </si>
  <si>
    <t>Army Good Conduct Medal for period ending</t>
  </si>
  <si>
    <t>CGPT</t>
  </si>
  <si>
    <t>Navy Good Conduct Medal for period ending</t>
  </si>
  <si>
    <t>Marine Corp Conduct Medal for period ending</t>
  </si>
  <si>
    <t>Air Force Conduct Medal for period ending</t>
  </si>
  <si>
    <t>CGSE</t>
  </si>
  <si>
    <t>Coast Guard Reserve Good Conduct Medal for period ending</t>
  </si>
  <si>
    <t>CGND</t>
  </si>
  <si>
    <t>Naval Reserve Meritorious Service Medal for period ending</t>
  </si>
  <si>
    <t>CGEPOY</t>
  </si>
  <si>
    <t>Coast Guard Enlisted Person of the Year Ribbon</t>
  </si>
  <si>
    <t>CGNE</t>
  </si>
  <si>
    <t>Navy Expeditionary Medal (AREA OF OPERATIONS)</t>
  </si>
  <si>
    <t>CGPX</t>
  </si>
  <si>
    <t>Marine Corp Expeditionary Medal</t>
  </si>
  <si>
    <t>CGNH</t>
  </si>
  <si>
    <t>National Defense Service Medal</t>
  </si>
  <si>
    <t>CGKDSM</t>
  </si>
  <si>
    <t>Korean Defense Service Medal</t>
  </si>
  <si>
    <t>CGNK</t>
  </si>
  <si>
    <t>Antarctica Service Medal</t>
  </si>
  <si>
    <t>CGNL</t>
  </si>
  <si>
    <t>Coast Guard Arctic Service Medal</t>
  </si>
  <si>
    <t>CGNM</t>
  </si>
  <si>
    <t>Armed Forces Expeditionary Medal (AREA OF OPERATIONS)</t>
  </si>
  <si>
    <t>CGNV</t>
  </si>
  <si>
    <t>Southwest Asia Service Medal</t>
  </si>
  <si>
    <t>CGAF</t>
  </si>
  <si>
    <t>Armed Forces Service Medal</t>
  </si>
  <si>
    <t>CGQM</t>
  </si>
  <si>
    <t>Army Service Ribbon</t>
  </si>
  <si>
    <t>ICM</t>
  </si>
  <si>
    <t>Iraq Campaign Medal</t>
  </si>
  <si>
    <t>CGGWOTX</t>
  </si>
  <si>
    <t>Global War on Terrorism Expeditionary Medal</t>
  </si>
  <si>
    <t>CGGWOTFS</t>
  </si>
  <si>
    <t>Global War on Terrorism Expeditionary Medal-ENDURING FREEDOM</t>
  </si>
  <si>
    <t>CGGWOTIR</t>
  </si>
  <si>
    <t>Global War on Terrorism Expeditionary Medal-INHERENT RESOLVE</t>
  </si>
  <si>
    <t>CGGWOTND</t>
  </si>
  <si>
    <t>Global War on Terrorism Expeditionary Medal-NEW DAWN</t>
  </si>
  <si>
    <t>CGGWOTS</t>
  </si>
  <si>
    <t>Global War on Terrorism Service Medal</t>
  </si>
  <si>
    <t>CGGWOTIF</t>
  </si>
  <si>
    <t xml:space="preserve">Global War on Terrorism Medal-IRAQI FREEDOM </t>
  </si>
  <si>
    <t>CGGWOTNS</t>
  </si>
  <si>
    <t>Global War on Terrorism Medal-NOMAD SHADOW</t>
  </si>
  <si>
    <t>CGNP</t>
  </si>
  <si>
    <t>Humanitarian Service Medal</t>
  </si>
  <si>
    <t>CGTR</t>
  </si>
  <si>
    <t>Department of Transportation 9-11 Ribbon</t>
  </si>
  <si>
    <t>CGOVSM</t>
  </si>
  <si>
    <t>Military Outstanding Volunteer Service Medal</t>
  </si>
  <si>
    <t>CGNQ</t>
  </si>
  <si>
    <t>Coast Guard Special Operations Service Ribbon</t>
  </si>
  <si>
    <t>CGRE</t>
  </si>
  <si>
    <t>Coast Guard Sea Service Ribbon</t>
  </si>
  <si>
    <t>CGQL</t>
  </si>
  <si>
    <t>Army Noncommissioned Officer Professional Development Ribbon</t>
  </si>
  <si>
    <t>CGQT</t>
  </si>
  <si>
    <t>Air Force Noncommissioned Officer Professional Military Education Graduate Ribbon</t>
  </si>
  <si>
    <t>CGNR</t>
  </si>
  <si>
    <t>Coast Guard Restricted Duty Ribbon</t>
  </si>
  <si>
    <t>CGOSR</t>
  </si>
  <si>
    <t>Coast Guard Overseas Ribbon</t>
  </si>
  <si>
    <t>CGRD</t>
  </si>
  <si>
    <t>Navy/Marine Corps Sea Service Deployment Ribbon</t>
  </si>
  <si>
    <t>CGNX</t>
  </si>
  <si>
    <t>Navy/Marine Corps Overseas Service Ribbon</t>
  </si>
  <si>
    <t>CGQQ</t>
  </si>
  <si>
    <t>Army Overseas Ribbon</t>
  </si>
  <si>
    <t>CGQP</t>
  </si>
  <si>
    <t>Air Force Overseas Ribbon - Long Term</t>
  </si>
  <si>
    <t>CGQN</t>
  </si>
  <si>
    <t>Air Force Overseas Ribbon - Short Term</t>
  </si>
  <si>
    <t>CG4545</t>
  </si>
  <si>
    <r>
      <t>Coast Guard Basic Training Honor Graduate Ribbon</t>
    </r>
    <r>
      <rPr>
        <sz val="14"/>
        <color indexed="63"/>
        <rFont val="Arial"/>
        <family val="2"/>
      </rPr>
      <t xml:space="preserve"> </t>
    </r>
  </si>
  <si>
    <t>CGRC</t>
  </si>
  <si>
    <t>Coast Guard Recruiting Service Ribbon</t>
  </si>
  <si>
    <t>CGMH</t>
  </si>
  <si>
    <t>Armed Forces Reserve Medal</t>
  </si>
  <si>
    <t>CGMOBDEV</t>
  </si>
  <si>
    <t xml:space="preserve"> With M Device</t>
  </si>
  <si>
    <t>CGNT</t>
  </si>
  <si>
    <t>Naval Reserve Medal</t>
  </si>
  <si>
    <t>CGQX</t>
  </si>
  <si>
    <t>Marine Corps Reserve Ribbon</t>
  </si>
  <si>
    <t>CGPL</t>
  </si>
  <si>
    <t>Coast Guard Rifle Expert Medal</t>
  </si>
  <si>
    <t>CGMK</t>
  </si>
  <si>
    <t>Coast Guard Rifle Marksmanship Ribbon with S Device</t>
  </si>
  <si>
    <t>CGML</t>
  </si>
  <si>
    <t>Coast Guard Rifle Marksmanship Ribbon</t>
  </si>
  <si>
    <t>CGPM</t>
  </si>
  <si>
    <t>Coast Guard Pistol Expert Medal</t>
  </si>
  <si>
    <t>CGMM</t>
  </si>
  <si>
    <t>Coast Guard Pistol Marksmanship Ribbon with S Device</t>
  </si>
  <si>
    <t>CGMN</t>
  </si>
  <si>
    <t>Coast Guard Pistol Marksmanship Ribbon</t>
  </si>
  <si>
    <t>of the</t>
  </si>
  <si>
    <t xml:space="preserve">awards are displayed below in precedence </t>
  </si>
  <si>
    <t>RATES</t>
  </si>
  <si>
    <t xml:space="preserve">Lodging </t>
  </si>
  <si>
    <t xml:space="preserve">M&amp;IE </t>
  </si>
  <si>
    <t>Recommended      (Max M&amp;IE)</t>
  </si>
  <si>
    <t>Actual Projected</t>
  </si>
  <si>
    <t>Guides:</t>
  </si>
  <si>
    <t>ETS Guide</t>
  </si>
  <si>
    <t>TRAVEL Guide</t>
  </si>
  <si>
    <t>Shipping POV Guide</t>
  </si>
  <si>
    <t xml:space="preserve">  Per Diem</t>
  </si>
  <si>
    <t xml:space="preserve">  MALT</t>
  </si>
  <si>
    <t xml:space="preserve">  Avg Miles</t>
  </si>
  <si>
    <t>Click Below for Advances</t>
  </si>
  <si>
    <t>Totals:</t>
  </si>
  <si>
    <t xml:space="preserve">  Totals:    </t>
  </si>
  <si>
    <t>100% Rate:</t>
  </si>
  <si>
    <t>75% Rate:</t>
  </si>
  <si>
    <t>50% Rate:</t>
  </si>
  <si>
    <t>=TEXT(O119,####)</t>
  </si>
  <si>
    <t>0</t>
  </si>
  <si>
    <t>AIR PERDIEM</t>
  </si>
  <si>
    <t>TOTAL</t>
  </si>
  <si>
    <t>ADVANCED</t>
  </si>
  <si>
    <t>Grand Totals:</t>
  </si>
  <si>
    <t>Claimable:</t>
  </si>
  <si>
    <t>DLA LOA:</t>
  </si>
  <si>
    <t>TLE LOA (optional  / Max Lodging):</t>
  </si>
  <si>
    <t>TLE MAX LODGING PER NIGHT</t>
  </si>
  <si>
    <t>POV</t>
  </si>
  <si>
    <t>Breakdown</t>
  </si>
  <si>
    <t>Funds Per Day</t>
  </si>
  <si>
    <t>TOTALS</t>
  </si>
  <si>
    <t>ETS TOTALS</t>
  </si>
  <si>
    <t>ETS LINES OF ACCOUNTING</t>
  </si>
  <si>
    <t>TOTALS   +      ETS OVERVIEW</t>
  </si>
  <si>
    <t>-</t>
  </si>
  <si>
    <t>SELECT END OF MONTH LES TO USE</t>
  </si>
  <si>
    <t>WHATS THE LEAVE BALANCE ON THAT LES</t>
  </si>
  <si>
    <t>HOW MUCH LEAVE WILL BE USED BEFORE TERMINAL LEAVE</t>
  </si>
  <si>
    <t>ACTIVE DUTY END DATE</t>
  </si>
  <si>
    <t>DAY</t>
  </si>
  <si>
    <t>MONTH &amp; YEAR</t>
  </si>
  <si>
    <t>LAST DAY ON TERMINAL LEAVE</t>
  </si>
  <si>
    <t>AMOUNT OF LEAVE DAYS TO BE USED FOR TERMINAL LEAVE</t>
  </si>
  <si>
    <t>Totals</t>
  </si>
  <si>
    <t>EST LODGING</t>
  </si>
  <si>
    <t>LODGING RATE</t>
  </si>
  <si>
    <t xml:space="preserve"> M&amp;IE RATE</t>
  </si>
  <si>
    <t># OF POVS</t>
  </si>
  <si>
    <t>DISTANCE</t>
  </si>
  <si>
    <t>MEMBER RATE</t>
  </si>
  <si>
    <t>DEPN +12 RATE</t>
  </si>
  <si>
    <t>DEPN -11 RATE</t>
  </si>
  <si>
    <t>MAX TLE DAYS</t>
  </si>
  <si>
    <t>&gt;</t>
  </si>
  <si>
    <t>M&amp;IE DAY 1</t>
  </si>
  <si>
    <t>M&amp;IE DAY 2</t>
  </si>
  <si>
    <t>MILEAGE RATE TYPE</t>
  </si>
  <si>
    <t>GRAND TOTALS</t>
  </si>
  <si>
    <t>MAX</t>
  </si>
  <si>
    <t>RECOMMENED</t>
  </si>
  <si>
    <t>TRAVEL DAYS</t>
  </si>
  <si>
    <t>HHG WEIGHT LBS</t>
  </si>
  <si>
    <t>TOTAL MILES</t>
  </si>
  <si>
    <t>AVERAGE DAILY MILAGE</t>
  </si>
  <si>
    <t>TRAVEL DAY LODGING</t>
  </si>
  <si>
    <t>MEMBER</t>
  </si>
  <si>
    <t>DEPENDENT</t>
  </si>
  <si>
    <t>BOOKING FEE:</t>
  </si>
  <si>
    <t>PCS PERDIEM:</t>
  </si>
  <si>
    <t>PCS MILEAGE:</t>
  </si>
  <si>
    <t>TDY MILEAGE:</t>
  </si>
  <si>
    <t>MILES</t>
  </si>
  <si>
    <t>Actual Cost + M&amp;IE</t>
  </si>
  <si>
    <t xml:space="preserve">Actual Cost </t>
  </si>
  <si>
    <t>W/ FLIGHT</t>
  </si>
  <si>
    <t>WITH FLIGHT</t>
  </si>
  <si>
    <t>ADVANCED AMOUNT:</t>
  </si>
  <si>
    <t>POETS</t>
  </si>
  <si>
    <t>DAYS @ OLD:</t>
  </si>
  <si>
    <t>DAYS @ NEW:</t>
  </si>
  <si>
    <t>ADVANCE TYPE:</t>
  </si>
  <si>
    <t xml:space="preserve">                                                                     .</t>
  </si>
  <si>
    <t xml:space="preserve">ADVANCES </t>
  </si>
  <si>
    <t>DAYS VIA GROUND</t>
  </si>
  <si>
    <t>DAYS VIA AIR</t>
  </si>
  <si>
    <t>ADVANCES (INPUT)</t>
  </si>
  <si>
    <t>Leave Calculation (Max 18 Months Out)</t>
  </si>
  <si>
    <t>`</t>
  </si>
  <si>
    <t>Puerto Rico VPC</t>
  </si>
  <si>
    <t>Phone: 787-979-6888</t>
  </si>
  <si>
    <t>VICTORIA INDUSTRIAL PARK</t>
  </si>
  <si>
    <t>BO MARTIN GONZALEZ LOTE 2-C Carolina, Puerto Rico</t>
  </si>
  <si>
    <t>Atlanta VPC</t>
  </si>
  <si>
    <t>Phone: 404-425-9177</t>
  </si>
  <si>
    <t>Baltimore VPC</t>
  </si>
  <si>
    <t>Phone: 667-401-0770</t>
  </si>
  <si>
    <t>Dallas VPC</t>
  </si>
  <si>
    <t>Phone: 469-203-8629</t>
  </si>
  <si>
    <t>Charleston VPC</t>
  </si>
  <si>
    <t>Phone: 843-647-6635</t>
  </si>
  <si>
    <t>Guam VPC</t>
  </si>
  <si>
    <t>Phone: (671)339-2205</t>
  </si>
  <si>
    <t>Phone: 808-670-3095</t>
  </si>
  <si>
    <t>New Jersey VPC</t>
  </si>
  <si>
    <t>Phone: 732-289-3092</t>
  </si>
  <si>
    <t>Orlando VPC</t>
  </si>
  <si>
    <t>Phone: 407-374-0587</t>
  </si>
  <si>
    <t>St. Louis VPC</t>
  </si>
  <si>
    <t>Phone: 314-326-4153</t>
  </si>
  <si>
    <t>Denver VPC</t>
  </si>
  <si>
    <t>Phone: 303-835-7461</t>
  </si>
  <si>
    <t>Naval Activities Branch </t>
  </si>
  <si>
    <t>Building 3179 </t>
  </si>
  <si>
    <t>Santa Rita, GU, Guam </t>
  </si>
  <si>
    <t>96915 3134 </t>
  </si>
  <si>
    <t>3601 Meeting Street Rd </t>
  </si>
  <si>
    <t>Suite C </t>
  </si>
  <si>
    <t>North Charleston, SC, United States </t>
  </si>
  <si>
    <t>29405 </t>
  </si>
  <si>
    <t>Norfolk VPC</t>
  </si>
  <si>
    <t>Phone: 757-320-4254</t>
  </si>
  <si>
    <r>
      <t>1215 Executive Blvd</t>
    </r>
    <r>
      <rPr>
        <sz val="12"/>
        <color indexed="8"/>
        <rFont val="Times New Roman"/>
        <family val="1"/>
      </rPr>
      <t> </t>
    </r>
  </si>
  <si>
    <r>
      <t>Chesapeake, VA, United States</t>
    </r>
    <r>
      <rPr>
        <sz val="12"/>
        <color indexed="8"/>
        <rFont val="Times New Roman"/>
        <family val="1"/>
      </rPr>
      <t> </t>
    </r>
  </si>
  <si>
    <r>
      <t>23320</t>
    </r>
    <r>
      <rPr>
        <sz val="12"/>
        <color indexed="8"/>
        <rFont val="Times New Roman"/>
        <family val="1"/>
      </rPr>
      <t> </t>
    </r>
  </si>
  <si>
    <t>2579 Campbell Boulevard </t>
  </si>
  <si>
    <t>Ellenwood, GA, United States </t>
  </si>
  <si>
    <t>30294 </t>
  </si>
  <si>
    <t>2940 Waterview Ave. </t>
  </si>
  <si>
    <t>Baltimore, MD, United States </t>
  </si>
  <si>
    <t>21230 </t>
  </si>
  <si>
    <t>47 Kilmer Road </t>
  </si>
  <si>
    <t>Edison, New Jersey, United States </t>
  </si>
  <si>
    <t>08817 </t>
  </si>
  <si>
    <t>11262 Boggy Creek Rd. </t>
  </si>
  <si>
    <t>Orlando, Florida, United States </t>
  </si>
  <si>
    <t>32824 </t>
  </si>
  <si>
    <t>4236 Crescent Industrial Dr. </t>
  </si>
  <si>
    <t>Pontoon Beach, IL, United States </t>
  </si>
  <si>
    <t>62040 </t>
  </si>
  <si>
    <t>1717 W. Airfield Drive </t>
  </si>
  <si>
    <t>Grapevine, TX, United States </t>
  </si>
  <si>
    <t>76051 </t>
  </si>
  <si>
    <t>14777 E. 35th Place </t>
  </si>
  <si>
    <t>Aurora, Colorado, United States </t>
  </si>
  <si>
    <t>80011 </t>
  </si>
  <si>
    <t>242 Forrest Avenue </t>
  </si>
  <si>
    <t>Pier 1 </t>
  </si>
  <si>
    <t>Honolulu, HI, USA - Hawaii </t>
  </si>
  <si>
    <t>Honolulu VPC</t>
  </si>
  <si>
    <t>San Diego VPC</t>
  </si>
  <si>
    <t>Phone: 559-483-9955</t>
  </si>
  <si>
    <t>1655 N Magnolia Ave</t>
  </si>
  <si>
    <t>El Cajon, CA</t>
  </si>
  <si>
    <t>Los Angeles VPC</t>
  </si>
  <si>
    <t>Phone: 424-488-7696</t>
  </si>
  <si>
    <t>5440 W Century Blvd</t>
  </si>
  <si>
    <t>Los Angeles, CA</t>
  </si>
  <si>
    <t>Seattle VPC</t>
  </si>
  <si>
    <t>Phone: 253-948-3488</t>
  </si>
  <si>
    <t>7855 S. 212 Street</t>
  </si>
  <si>
    <t>Kent, WA</t>
  </si>
  <si>
    <t>Anchorage VPC</t>
  </si>
  <si>
    <t>Phone: 907-891-8496</t>
  </si>
  <si>
    <t>300 Latouche St</t>
  </si>
  <si>
    <t>Anchorage, AK</t>
  </si>
  <si>
    <t>TRAVEL DAY MALT</t>
  </si>
  <si>
    <t xml:space="preserve">TRIP DETAILED OVERVIEW </t>
  </si>
  <si>
    <t>&lt;</t>
  </si>
  <si>
    <t xml:space="preserve"> PER DIEM</t>
  </si>
  <si>
    <t xml:space="preserve"> RANK / DEPN </t>
  </si>
  <si>
    <t>TLE DAILY</t>
  </si>
  <si>
    <t xml:space="preserve">NEW PDS </t>
  </si>
  <si>
    <t xml:space="preserve">OLD PDS TO VPC </t>
  </si>
  <si>
    <t xml:space="preserve">NEW PDS TO VPC </t>
  </si>
  <si>
    <t xml:space="preserve">     ACTIVE POET LINE</t>
  </si>
  <si>
    <t>TYPE</t>
  </si>
  <si>
    <t>OLD PDS  &gt;</t>
  </si>
  <si>
    <t>NEW PDS  &gt;</t>
  </si>
  <si>
    <t>LINKS</t>
  </si>
  <si>
    <t>PPC TRAVEL</t>
  </si>
  <si>
    <t>MLINQS</t>
  </si>
  <si>
    <t>DTOD</t>
  </si>
  <si>
    <t>ENTER RATES</t>
  </si>
  <si>
    <t>Created by YN1 Amato</t>
  </si>
  <si>
    <t xml:space="preserve"> AIR PER DIEM</t>
  </si>
  <si>
    <t xml:space="preserve"> VPC</t>
  </si>
  <si>
    <t>AUTHORIZED DLA</t>
  </si>
  <si>
    <t>MISCELLANEOUS MBR</t>
  </si>
  <si>
    <t>MISCELLANEOUS DPN</t>
  </si>
  <si>
    <t>FLIGHT COST MBR</t>
  </si>
  <si>
    <t>FLIGHT COST DPN</t>
  </si>
  <si>
    <t>/</t>
  </si>
  <si>
    <t>DETAILS</t>
  </si>
  <si>
    <t>LIVE</t>
  </si>
  <si>
    <t>PTA</t>
  </si>
  <si>
    <t>MBR FLIGHT</t>
  </si>
  <si>
    <t>DEPN FLIGHT</t>
  </si>
  <si>
    <t>MBR OTHER</t>
  </si>
  <si>
    <t>DEPN OTHER</t>
  </si>
  <si>
    <t xml:space="preserve">MBR </t>
  </si>
  <si>
    <t>NAME</t>
  </si>
  <si>
    <t>Member + Booking Fee</t>
  </si>
  <si>
    <t xml:space="preserve"> MEMBER POET</t>
  </si>
  <si>
    <t xml:space="preserve"> DEPENDENT POET</t>
  </si>
  <si>
    <t xml:space="preserve"> DLA POET</t>
  </si>
  <si>
    <t xml:space="preserve"> TLE POET</t>
  </si>
  <si>
    <t>REPORT DATE</t>
  </si>
  <si>
    <t>LEAVE DATES</t>
  </si>
  <si>
    <t>PROCEED DATES</t>
  </si>
  <si>
    <t>TRAVEL DATES</t>
  </si>
  <si>
    <t>PCS DATE PLANNER</t>
  </si>
  <si>
    <t>LEAVE DAYS</t>
  </si>
  <si>
    <t>PROCEED TIME</t>
  </si>
  <si>
    <t>DEPARTURE DATE</t>
  </si>
  <si>
    <t>RATES &amp; LINKS</t>
  </si>
  <si>
    <t xml:space="preserve"> PET TRANSPORTATION ALLOWANCE*</t>
  </si>
  <si>
    <t>POET TYPE</t>
  </si>
  <si>
    <t>ALLOCATED WITHIN THE POETS</t>
  </si>
  <si>
    <t>AMOUNTS</t>
  </si>
  <si>
    <t>2024 TRAVEL SHEET / MAR - SEPT / 1.2</t>
  </si>
  <si>
    <t>PERMISSIVE TEMP DUTY DAYS AUTH</t>
  </si>
  <si>
    <t>* PTA (MAX COUNS: $550 / OCOUNS: $2000) / REFLECTS IN MBR'S POET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</si>
</sst>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\$#,##0.00;\$#,##0.00"/>
    <numFmt numFmtId="166" formatCode="\$###0.00;\$###0.00"/>
    <numFmt numFmtId="167" formatCode="mmm\ dd"/>
    <numFmt numFmtId="168" formatCode="[$-F800]dddd\,\ mmmm\ dd\,\ yyyy"/>
    <numFmt numFmtId="169" formatCode="m/d;@"/>
    <numFmt numFmtId="170" formatCode="dd\ mmm"/>
    <numFmt numFmtId="171" formatCode="dddd\ dd\ mmm\ yyyy"/>
    <numFmt numFmtId="172" formatCode="dd\ mmm\ yyyy"/>
    <numFmt numFmtId="173" formatCode="#,##0.00000000000"/>
    <numFmt numFmtId="174" formatCode="0.000"/>
    <numFmt numFmtId="175" formatCode="ddd\ dd\ mmm\ yyyy"/>
    <numFmt numFmtId="176" formatCode="mmm\-yyyy"/>
    <numFmt numFmtId="177" formatCode="0.0"/>
    <numFmt numFmtId="178" formatCode="dddd"/>
    <numFmt numFmtId="179" formatCode="d"/>
    <numFmt numFmtId="180" formatCode="dddd\ \-\ dd\ mmm\ yyyy"/>
    <numFmt numFmtId="181" formatCode="00"/>
    <numFmt numFmtId="182" formatCode="mm/dd/yyyy;@"/>
    <numFmt numFmtId="183" formatCode="dd/mm/yyyy;@"/>
    <numFmt numFmtId="184" formatCode="yyyy\-mm\-dd;@"/>
    <numFmt numFmtId="185" formatCode="&quot;$&quot;#,##0.000"/>
    <numFmt numFmtId="186" formatCode="mm/dd"/>
    <numFmt numFmtId="187" formatCode="dd"/>
    <numFmt numFmtId="188" formatCode="mmm"/>
    <numFmt numFmtId="189" formatCode="000"/>
    <numFmt numFmtId="190" formatCode="00000"/>
    <numFmt numFmtId="191" formatCode="mmmm"/>
    <numFmt numFmtId="192" formatCode="ddd\ dd\ mmm"/>
  </numFmts>
  <fonts count="306">
    <font>
      <sz val="11"/>
      <color theme="1"/>
      <name val="Calibri"/>
      <family val="2"/>
      <scheme val="minor"/>
    </font>
    <font>
      <sz val="11"/>
      <name val="Bahnschrift SemiBold"/>
      <family val="2"/>
      <charset val="1"/>
    </font>
    <font>
      <b/>
      <sz val="11"/>
      <name val="Bahnschrift SemiBold"/>
      <family val="2"/>
      <charset val="1"/>
    </font>
    <font>
      <sz val="11"/>
      <name val="Harlow Solid Italic"/>
      <family val="5"/>
    </font>
    <font>
      <sz val="11"/>
      <name val="Franklin Gothic Demi"/>
      <family val="2"/>
    </font>
    <font>
      <sz val="12"/>
      <name val="Arial Rounded MT Bold"/>
      <family val="2"/>
    </font>
    <font>
      <sz val="16"/>
      <name val="Arial Rounded MT Bold"/>
      <family val="2"/>
    </font>
    <font>
      <sz val="10"/>
      <name val="Arial Rounded MT Bold"/>
      <family val="2"/>
    </font>
    <font>
      <sz val="11"/>
      <name val="Arial Rounded MT Bold"/>
      <family val="2"/>
    </font>
    <font>
      <sz val="9"/>
      <name val="Franklin Gothic Demi"/>
      <family val="2"/>
    </font>
    <font>
      <b/>
      <sz val="12"/>
      <name val="Bahnschrift SemiBold"/>
      <family val="2"/>
      <charset val="1"/>
    </font>
    <font>
      <b/>
      <sz val="8"/>
      <name val="Bahnschrift SemiBold"/>
      <family val="2"/>
      <charset val="1"/>
    </font>
    <font>
      <b/>
      <sz val="9"/>
      <name val="Bahnschrift SemiBold"/>
      <family val="2"/>
      <charset val="1"/>
    </font>
    <font>
      <b/>
      <sz val="7"/>
      <name val="Century Gothic"/>
      <family val="2"/>
    </font>
    <font>
      <b/>
      <sz val="11"/>
      <name val="Century Gothic"/>
      <family val="2"/>
    </font>
    <font>
      <sz val="10"/>
      <name val="Times New Roman"/>
      <family val="1"/>
      <charset val="204"/>
    </font>
    <font>
      <b/>
      <sz val="11"/>
      <color indexed="8"/>
      <name val="Calibri"/>
      <family val="2"/>
    </font>
    <font>
      <sz val="11"/>
      <name val="Century Gothic"/>
      <family val="2"/>
    </font>
    <font>
      <sz val="20"/>
      <name val="Franklin Gothic Demi"/>
      <family val="2"/>
    </font>
    <font>
      <sz val="14"/>
      <name val="Franklin Gothic Demi"/>
      <family val="2"/>
    </font>
    <font>
      <sz val="8"/>
      <name val="Franklin Gothic Demi"/>
      <family val="2"/>
    </font>
    <font>
      <sz val="90"/>
      <name val="Century Gothic"/>
      <family val="2"/>
    </font>
    <font>
      <sz val="22"/>
      <name val="Franklin Gothic Demi"/>
      <family val="2"/>
    </font>
    <font>
      <sz val="26"/>
      <name val="Franklin Gothic Demi"/>
      <family val="2"/>
    </font>
    <font>
      <sz val="18"/>
      <name val="Franklin Gothic Demi"/>
      <family val="2"/>
    </font>
    <font>
      <b/>
      <sz val="8"/>
      <name val="Segoe UI Black"/>
      <family val="2"/>
      <charset val="1"/>
    </font>
    <font>
      <b/>
      <sz val="7"/>
      <name val="Segoe UI Black"/>
      <family val="2"/>
      <charset val="1"/>
    </font>
    <font>
      <sz val="12"/>
      <name val="Bahnschrift SemiBold"/>
      <family val="2"/>
      <charset val="1"/>
    </font>
    <font>
      <b/>
      <sz val="14"/>
      <name val="Franklin Gothic Demi"/>
      <family val="2"/>
    </font>
    <font>
      <sz val="7"/>
      <name val="Segoe UI Black"/>
      <family val="2"/>
      <charset val="1"/>
    </font>
    <font>
      <sz val="7"/>
      <name val="Franklin Gothic Demi"/>
      <family val="2"/>
    </font>
    <font>
      <sz val="10"/>
      <name val="Times New Roman"/>
      <family val="2"/>
    </font>
    <font>
      <sz val="10"/>
      <name val="Arial"/>
      <family val="2"/>
    </font>
    <font>
      <b/>
      <sz val="10"/>
      <name val="Times New Roman"/>
      <family val="2"/>
    </font>
    <font>
      <b/>
      <sz val="11"/>
      <name val="Franklin Gothic Demi"/>
      <family val="2"/>
    </font>
    <font>
      <sz val="14"/>
      <name val="Arial Rounded MT Bold"/>
      <family val="2"/>
    </font>
    <font>
      <b/>
      <sz val="11"/>
      <name val="Consolas"/>
      <family val="3"/>
    </font>
    <font>
      <b/>
      <sz val="9"/>
      <name val="Consolas"/>
      <family val="3"/>
    </font>
    <font>
      <b/>
      <sz val="14"/>
      <name val="Consolas"/>
      <family val="3"/>
    </font>
    <font>
      <b/>
      <sz val="16"/>
      <name val="Consolas"/>
      <family val="3"/>
    </font>
    <font>
      <b/>
      <sz val="20"/>
      <name val="Consolas"/>
      <family val="3"/>
    </font>
    <font>
      <sz val="14"/>
      <color indexed="63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</font>
    <font>
      <sz val="11"/>
      <name val="Times New Roman"/>
      <family val="1"/>
    </font>
    <font>
      <sz val="10"/>
      <color indexed="8"/>
      <name val="Times New Roman"/>
      <family val="2"/>
    </font>
    <font>
      <sz val="11"/>
      <name val="Consolas"/>
      <family val="3"/>
    </font>
    <font>
      <b/>
      <sz val="12"/>
      <name val="Consolas"/>
      <family val="3"/>
    </font>
    <font>
      <b/>
      <sz val="24"/>
      <name val="Consolas"/>
      <family val="3"/>
    </font>
    <font>
      <b/>
      <sz val="65"/>
      <name val="Consolas"/>
      <family val="3"/>
    </font>
    <font>
      <b/>
      <sz val="10"/>
      <name val="Franklin Gothic Demi"/>
      <family val="2"/>
    </font>
    <font>
      <sz val="11"/>
      <name val="Bodoni MT Poster Compressed"/>
      <family val="1"/>
      <charset val="1"/>
    </font>
    <font>
      <sz val="12"/>
      <name val="Consolas"/>
      <family val="2"/>
    </font>
    <font>
      <b/>
      <sz val="12"/>
      <name val="Consolas"/>
      <family val="2"/>
    </font>
    <font>
      <b/>
      <sz val="72"/>
      <name val="Consolas"/>
      <family val="3"/>
    </font>
    <font>
      <sz val="12"/>
      <name val="Consolas"/>
      <family val="3"/>
    </font>
    <font>
      <b/>
      <sz val="36"/>
      <name val="Consolas"/>
      <family val="3"/>
    </font>
    <font>
      <b/>
      <sz val="30"/>
      <name val="Consolas"/>
      <family val="3"/>
    </font>
    <font>
      <sz val="9"/>
      <name val="Consolas"/>
      <family val="3"/>
    </font>
    <font>
      <sz val="11"/>
      <color indexed="8"/>
      <name val="Arial"/>
      <family val="2"/>
    </font>
    <font>
      <sz val="11"/>
      <color indexed="8"/>
      <name val="Times New Roman"/>
      <family val="2"/>
    </font>
    <font>
      <b/>
      <sz val="15"/>
      <name val="Consolas"/>
      <family val="3"/>
    </font>
    <font>
      <b/>
      <sz val="11"/>
      <name val="Consolas"/>
      <family val="2"/>
    </font>
    <font>
      <b/>
      <i/>
      <sz val="11"/>
      <name val="Consolas"/>
      <family val="3"/>
    </font>
    <font>
      <sz val="11"/>
      <name val="Consolas"/>
      <family val="2"/>
    </font>
    <font>
      <b/>
      <sz val="22"/>
      <name val="Consolas"/>
      <family val="3"/>
    </font>
    <font>
      <b/>
      <sz val="49"/>
      <name val="Consolas"/>
      <family val="3"/>
    </font>
    <font>
      <sz val="24"/>
      <name val="Consolas"/>
      <family val="3"/>
    </font>
    <font>
      <sz val="22"/>
      <name val="Consolas"/>
      <family val="3"/>
    </font>
    <font>
      <b/>
      <i/>
      <sz val="14"/>
      <name val="Consolas"/>
      <family val="3"/>
    </font>
    <font>
      <b/>
      <sz val="14"/>
      <name val="Consolas"/>
      <family val="2"/>
    </font>
    <font>
      <sz val="14"/>
      <name val="Consolas"/>
      <family val="2"/>
    </font>
    <font>
      <sz val="14"/>
      <name val="Consolas"/>
      <family val="3"/>
    </font>
    <font>
      <b/>
      <sz val="18"/>
      <name val="Consolas"/>
      <family val="2"/>
    </font>
    <font>
      <sz val="18"/>
      <name val="Consolas"/>
      <family val="2"/>
    </font>
    <font>
      <sz val="12"/>
      <color indexed="8"/>
      <name val="Times New Roman"/>
      <family val="1"/>
    </font>
    <font>
      <sz val="15"/>
      <name val="Consola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Franklin Gothic Dem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Book Antiqua"/>
      <family val="1"/>
    </font>
    <font>
      <sz val="11"/>
      <color theme="1"/>
      <name val="Georgia"/>
      <family val="1"/>
    </font>
    <font>
      <sz val="11"/>
      <color rgb="FF00B050"/>
      <name val="Times New Roman"/>
      <family val="1"/>
    </font>
    <font>
      <b/>
      <sz val="11"/>
      <color rgb="FFFF0000"/>
      <name val="Consolas"/>
      <family val="3"/>
    </font>
    <font>
      <b/>
      <sz val="8"/>
      <color theme="1"/>
      <name val="Century Gothic"/>
      <family val="2"/>
    </font>
    <font>
      <sz val="90"/>
      <color theme="0" tint="-0.14999847407452621"/>
      <name val="Century Gothic"/>
      <family val="2"/>
    </font>
    <font>
      <b/>
      <sz val="11"/>
      <color theme="0" tint="-4.9989318521683403E-2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Franklin Gothic Demi"/>
      <family val="2"/>
    </font>
    <font>
      <b/>
      <sz val="11"/>
      <color theme="1" tint="0.14999847407452621"/>
      <name val="Century Gothic"/>
      <family val="2"/>
    </font>
    <font>
      <b/>
      <sz val="12"/>
      <color theme="1"/>
      <name val="Century Gothic"/>
      <family val="2"/>
    </font>
    <font>
      <b/>
      <sz val="11"/>
      <color theme="0"/>
      <name val="Times New Roman"/>
      <family val="1"/>
    </font>
    <font>
      <sz val="8"/>
      <color theme="1"/>
      <name val="Bahnschrift SemiBold"/>
      <family val="2"/>
      <charset val="1"/>
    </font>
    <font>
      <sz val="11"/>
      <color theme="1"/>
      <name val="Consolas"/>
      <family val="2"/>
    </font>
    <font>
      <b/>
      <sz val="11"/>
      <color theme="0"/>
      <name val="Consolas"/>
      <family val="2"/>
    </font>
    <font>
      <sz val="11"/>
      <color theme="0"/>
      <name val="Consolas"/>
      <family val="2"/>
    </font>
    <font>
      <b/>
      <sz val="11"/>
      <color theme="1"/>
      <name val="Consolas"/>
      <family val="2"/>
    </font>
    <font>
      <sz val="11"/>
      <color theme="1" tint="0.249977111117893"/>
      <name val="Consolas"/>
      <family val="2"/>
    </font>
    <font>
      <sz val="11"/>
      <color theme="2" tint="-0.89999084444715716"/>
      <name val="Consolas"/>
      <family val="2"/>
    </font>
    <font>
      <sz val="24"/>
      <color theme="2" tint="-0.89999084444715716"/>
      <name val="Consolas"/>
      <family val="2"/>
    </font>
    <font>
      <b/>
      <sz val="24"/>
      <color theme="2" tint="-0.89999084444715716"/>
      <name val="Consolas"/>
      <family val="2"/>
    </font>
    <font>
      <sz val="12"/>
      <color theme="2" tint="-0.89999084444715716"/>
      <name val="Consolas"/>
      <family val="2"/>
    </font>
    <font>
      <b/>
      <sz val="12"/>
      <color theme="2" tint="-0.89999084444715716"/>
      <name val="Consolas"/>
      <family val="2"/>
    </font>
    <font>
      <sz val="24"/>
      <color rgb="FF26425C"/>
      <name val="Consolas"/>
      <family val="2"/>
    </font>
    <font>
      <sz val="11"/>
      <color rgb="FF26425C"/>
      <name val="Consolas"/>
      <family val="2"/>
    </font>
    <font>
      <sz val="12"/>
      <color theme="1"/>
      <name val="Consolas"/>
      <family val="2"/>
    </font>
    <font>
      <b/>
      <sz val="12"/>
      <color theme="1"/>
      <name val="Consolas"/>
      <family val="2"/>
    </font>
    <font>
      <sz val="26"/>
      <color rgb="FFFF7500"/>
      <name val="Consolas"/>
      <family val="2"/>
    </font>
    <font>
      <b/>
      <sz val="14"/>
      <color theme="1"/>
      <name val="Consolas"/>
      <family val="2"/>
    </font>
    <font>
      <sz val="26"/>
      <color rgb="FF26425C"/>
      <name val="Consolas"/>
      <family val="2"/>
    </font>
    <font>
      <b/>
      <sz val="11"/>
      <color rgb="FF2F4150"/>
      <name val="Consolas"/>
      <family val="2"/>
    </font>
    <font>
      <sz val="11"/>
      <color theme="9" tint="-0.499984740745262"/>
      <name val="Consolas"/>
      <family val="2"/>
    </font>
    <font>
      <b/>
      <sz val="11"/>
      <color theme="8" tint="-0.249977111117893"/>
      <name val="Consolas"/>
      <family val="2"/>
    </font>
    <font>
      <sz val="11"/>
      <color rgb="FF333333"/>
      <name val="Consolas"/>
      <family val="2"/>
    </font>
    <font>
      <b/>
      <sz val="11"/>
      <color theme="1" tint="0.34998626667073579"/>
      <name val="Consolas"/>
      <family val="2"/>
    </font>
    <font>
      <b/>
      <sz val="11"/>
      <color rgb="FFFFC000"/>
      <name val="Consolas"/>
      <family val="2"/>
    </font>
    <font>
      <sz val="11"/>
      <color theme="9" tint="-0.249977111117893"/>
      <name val="Consolas"/>
      <family val="2"/>
    </font>
    <font>
      <sz val="10"/>
      <color theme="1"/>
      <name val="Consolas"/>
      <family val="2"/>
    </font>
    <font>
      <b/>
      <sz val="11"/>
      <color rgb="FFFA5206"/>
      <name val="Consolas"/>
      <family val="2"/>
    </font>
    <font>
      <b/>
      <sz val="10"/>
      <color theme="9" tint="-0.249977111117893"/>
      <name val="Consolas"/>
      <family val="2"/>
    </font>
    <font>
      <sz val="10"/>
      <color theme="2" tint="-0.89999084444715716"/>
      <name val="Consolas"/>
      <family val="2"/>
    </font>
    <font>
      <u/>
      <sz val="11"/>
      <color theme="10"/>
      <name val="Consolas"/>
      <family val="2"/>
    </font>
    <font>
      <b/>
      <sz val="26"/>
      <color theme="1"/>
      <name val="Consolas"/>
      <family val="2"/>
    </font>
    <font>
      <sz val="11"/>
      <color theme="8" tint="-0.499984740745262"/>
      <name val="Consolas"/>
      <family val="2"/>
    </font>
    <font>
      <sz val="11"/>
      <color theme="1" tint="0.14999847407452621"/>
      <name val="Consolas"/>
      <family val="2"/>
    </font>
    <font>
      <sz val="11"/>
      <color theme="8"/>
      <name val="Consolas"/>
      <family val="2"/>
    </font>
    <font>
      <sz val="11"/>
      <color rgb="FF2D2F2E"/>
      <name val="Consolas"/>
      <family val="2"/>
    </font>
    <font>
      <b/>
      <sz val="11"/>
      <color theme="8" tint="-0.499984740745262"/>
      <name val="Consolas"/>
      <family val="2"/>
    </font>
    <font>
      <sz val="11"/>
      <color theme="1"/>
      <name val="Consolas"/>
      <family val="3"/>
    </font>
    <font>
      <b/>
      <sz val="14"/>
      <color theme="1"/>
      <name val="Consolas"/>
      <family val="3"/>
    </font>
    <font>
      <sz val="14"/>
      <color theme="1"/>
      <name val="Consolas"/>
      <family val="3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4" tint="-0.249977111117893"/>
      <name val="Consolas"/>
      <family val="3"/>
    </font>
    <font>
      <b/>
      <sz val="11"/>
      <color theme="0"/>
      <name val="Consolas"/>
      <family val="3"/>
    </font>
    <font>
      <b/>
      <sz val="20"/>
      <color theme="9" tint="-0.499984740745262"/>
      <name val="Consolas"/>
      <family val="3"/>
    </font>
    <font>
      <b/>
      <sz val="11"/>
      <color theme="4" tint="-0.249977111117893"/>
      <name val="Franklin Gothic Demi"/>
      <family val="2"/>
    </font>
    <font>
      <b/>
      <sz val="12"/>
      <color theme="1" tint="0.34998626667073579"/>
      <name val="Consolas"/>
      <family val="3"/>
    </font>
    <font>
      <b/>
      <sz val="14"/>
      <color theme="0" tint="-4.9989318521683403E-2"/>
      <name val="Consolas"/>
      <family val="3"/>
    </font>
    <font>
      <b/>
      <sz val="14"/>
      <color theme="1" tint="0.34998626667073579"/>
      <name val="Consolas"/>
      <family val="3"/>
    </font>
    <font>
      <b/>
      <sz val="14"/>
      <color theme="4" tint="-0.249977111117893"/>
      <name val="Franklin Gothic Demi"/>
      <family val="2"/>
    </font>
    <font>
      <sz val="14"/>
      <color theme="1"/>
      <name val="Franklin Gothic Demi"/>
      <family val="2"/>
    </font>
    <font>
      <sz val="14"/>
      <color theme="4" tint="-0.249977111117893"/>
      <name val="Consolas"/>
      <family val="3"/>
    </font>
    <font>
      <b/>
      <sz val="14"/>
      <color theme="0"/>
      <name val="Consolas"/>
      <family val="3"/>
    </font>
    <font>
      <b/>
      <sz val="14"/>
      <color theme="9" tint="-0.249977111117893"/>
      <name val="Consolas"/>
      <family val="2"/>
    </font>
    <font>
      <sz val="14"/>
      <color theme="1"/>
      <name val="Consolas"/>
      <family val="2"/>
    </font>
    <font>
      <b/>
      <sz val="14"/>
      <color theme="1"/>
      <name val="Franklin Gothic Demi"/>
      <family val="2"/>
    </font>
    <font>
      <b/>
      <sz val="14"/>
      <color rgb="FF26425C"/>
      <name val="Consolas"/>
      <family val="3"/>
    </font>
    <font>
      <b/>
      <sz val="11"/>
      <color theme="0"/>
      <name val="Century Gothic"/>
      <family val="2"/>
    </font>
    <font>
      <b/>
      <sz val="14"/>
      <color theme="1"/>
      <name val="Calibri"/>
      <family val="2"/>
      <scheme val="minor"/>
    </font>
    <font>
      <b/>
      <sz val="14"/>
      <color theme="4" tint="-0.249977111117893"/>
      <name val="Consolas"/>
      <family val="2"/>
    </font>
    <font>
      <sz val="14"/>
      <color theme="0" tint="-0.14999847407452621"/>
      <name val="Consolas"/>
      <family val="2"/>
    </font>
    <font>
      <b/>
      <sz val="11"/>
      <color theme="1"/>
      <name val="Franklin Gothic Demi"/>
      <family val="2"/>
    </font>
    <font>
      <b/>
      <sz val="14"/>
      <color rgb="FFFF7500"/>
      <name val="Consolas"/>
      <family val="2"/>
    </font>
    <font>
      <b/>
      <sz val="14"/>
      <color rgb="FFFF0000"/>
      <name val="Consolas"/>
      <family val="3"/>
    </font>
    <font>
      <b/>
      <sz val="11"/>
      <color theme="1"/>
      <name val="Consolas"/>
      <family val="3"/>
    </font>
    <font>
      <b/>
      <sz val="8"/>
      <color theme="1"/>
      <name val="Bahnschrift SemiBold"/>
      <family val="2"/>
      <charset val="1"/>
    </font>
    <font>
      <b/>
      <sz val="11"/>
      <color theme="1"/>
      <name val="Bahnschrift SemiBold"/>
      <family val="2"/>
      <charset val="1"/>
    </font>
    <font>
      <sz val="9"/>
      <color theme="1" tint="0.249977111117893"/>
      <name val="Franklin Gothic Demi"/>
      <family val="2"/>
    </font>
    <font>
      <sz val="14"/>
      <color theme="1" tint="0.249977111117893"/>
      <name val="Consolas"/>
      <family val="2"/>
    </font>
    <font>
      <b/>
      <u/>
      <sz val="14"/>
      <color theme="1"/>
      <name val="Consolas"/>
      <family val="3"/>
    </font>
    <font>
      <sz val="11"/>
      <color theme="1"/>
      <name val="Bahnschrift SemiBold"/>
      <family val="2"/>
      <charset val="1"/>
    </font>
    <font>
      <sz val="18"/>
      <color rgb="FF4A8AFF"/>
      <name val="Bahnschrift SemiBold"/>
      <family val="2"/>
      <charset val="1"/>
    </font>
    <font>
      <b/>
      <sz val="12"/>
      <color theme="0"/>
      <name val="Consolas"/>
      <family val="3"/>
    </font>
    <font>
      <sz val="11"/>
      <color theme="8" tint="-0.249977111117893"/>
      <name val="Bahnschrift SemiBold"/>
      <family val="2"/>
      <charset val="1"/>
    </font>
    <font>
      <sz val="11"/>
      <color theme="0"/>
      <name val="Bahnschrift SemiBold"/>
      <family val="2"/>
      <charset val="1"/>
    </font>
    <font>
      <b/>
      <sz val="12"/>
      <color theme="0"/>
      <name val="Consolas"/>
      <family val="2"/>
    </font>
    <font>
      <b/>
      <sz val="14"/>
      <color theme="0"/>
      <name val="Consolas"/>
      <family val="2"/>
    </font>
    <font>
      <b/>
      <sz val="12"/>
      <color rgb="FFFF0000"/>
      <name val="Consolas"/>
      <family val="2"/>
    </font>
    <font>
      <sz val="12"/>
      <color rgb="FFFF0000"/>
      <name val="Consolas"/>
      <family val="2"/>
    </font>
    <font>
      <b/>
      <sz val="12"/>
      <color theme="4" tint="-0.249977111117893"/>
      <name val="Consolas"/>
      <family val="2"/>
    </font>
    <font>
      <b/>
      <sz val="14"/>
      <color rgb="FFEB6C15"/>
      <name val="Consolas"/>
      <family val="3"/>
    </font>
    <font>
      <b/>
      <sz val="11"/>
      <color rgb="FFEB6C15"/>
      <name val="Consolas"/>
      <family val="3"/>
    </font>
    <font>
      <b/>
      <sz val="10"/>
      <color theme="1"/>
      <name val="Consolas"/>
      <family val="3"/>
    </font>
    <font>
      <b/>
      <sz val="11"/>
      <color theme="0" tint="-4.9989318521683403E-2"/>
      <name val="Consolas"/>
      <family val="3"/>
    </font>
    <font>
      <b/>
      <sz val="8"/>
      <color theme="0"/>
      <name val="Consolas"/>
      <family val="3"/>
    </font>
    <font>
      <b/>
      <sz val="12"/>
      <color rgb="FF1D76F3"/>
      <name val="Consolas"/>
      <family val="3"/>
    </font>
    <font>
      <sz val="11"/>
      <color theme="0"/>
      <name val="Consolas"/>
      <family val="3"/>
    </font>
    <font>
      <b/>
      <sz val="9"/>
      <color theme="4" tint="-0.249977111117893"/>
      <name val="Consolas"/>
      <family val="3"/>
    </font>
    <font>
      <b/>
      <sz val="11"/>
      <color theme="4" tint="-0.249977111117893"/>
      <name val="Century Gothic"/>
      <family val="2"/>
    </font>
    <font>
      <b/>
      <sz val="14"/>
      <color theme="4" tint="-0.249977111117893"/>
      <name val="Century Gothic"/>
      <family val="2"/>
    </font>
    <font>
      <b/>
      <sz val="8"/>
      <color theme="4" tint="-0.249977111117893"/>
      <name val="Franklin Gothic Demi"/>
      <family val="2"/>
    </font>
    <font>
      <b/>
      <sz val="11"/>
      <color rgb="FFEB6C15"/>
      <name val="Century Gothic"/>
      <family val="2"/>
    </font>
    <font>
      <b/>
      <sz val="24"/>
      <color theme="4" tint="-0.249977111117893"/>
      <name val="Century Gothic"/>
      <family val="2"/>
    </font>
    <font>
      <b/>
      <sz val="11"/>
      <color rgb="FFFF0000"/>
      <name val="Century Gothic"/>
      <family val="2"/>
    </font>
    <font>
      <b/>
      <sz val="8"/>
      <color theme="4" tint="-0.249977111117893"/>
      <name val="Century Gothic"/>
      <family val="2"/>
    </font>
    <font>
      <sz val="12"/>
      <name val="Calibri"/>
      <family val="2"/>
      <scheme val="minor"/>
    </font>
    <font>
      <b/>
      <sz val="11"/>
      <color theme="1" tint="0.249977111117893"/>
      <name val="Century Gothic"/>
      <family val="2"/>
    </font>
    <font>
      <b/>
      <sz val="12"/>
      <color theme="4" tint="-0.249977111117893"/>
      <name val="Century Gothic"/>
      <family val="2"/>
    </font>
    <font>
      <b/>
      <sz val="10"/>
      <color theme="4" tint="-0.249977111117893"/>
      <name val="Century Gothic"/>
      <family val="2"/>
    </font>
    <font>
      <b/>
      <sz val="9"/>
      <color theme="4" tint="-0.249977111117893"/>
      <name val="Century Gothic"/>
      <family val="2"/>
    </font>
    <font>
      <b/>
      <sz val="11"/>
      <color theme="9"/>
      <name val="Consolas"/>
      <family val="3"/>
    </font>
    <font>
      <b/>
      <sz val="20"/>
      <color theme="0" tint="-0.34998626667073579"/>
      <name val="Consolas"/>
      <family val="3"/>
    </font>
    <font>
      <b/>
      <sz val="11"/>
      <color theme="5"/>
      <name val="Consolas"/>
      <family val="3"/>
    </font>
    <font>
      <b/>
      <sz val="11"/>
      <color theme="0" tint="-0.34998626667073579"/>
      <name val="Consolas"/>
      <family val="3"/>
    </font>
    <font>
      <b/>
      <sz val="11"/>
      <color rgb="FFC00000"/>
      <name val="Consolas"/>
      <family val="3"/>
    </font>
    <font>
      <b/>
      <sz val="20"/>
      <color theme="0" tint="-4.9989318521683403E-2"/>
      <name val="Consolas"/>
      <family val="3"/>
    </font>
    <font>
      <b/>
      <sz val="12"/>
      <color theme="1"/>
      <name val="Consolas"/>
      <family val="3"/>
    </font>
    <font>
      <b/>
      <sz val="12"/>
      <color rgb="FF92D050"/>
      <name val="Consolas"/>
      <family val="3"/>
    </font>
    <font>
      <sz val="11"/>
      <color rgb="FF92D050"/>
      <name val="Consolas"/>
      <family val="3"/>
    </font>
    <font>
      <sz val="11"/>
      <color theme="4" tint="-0.249977111117893"/>
      <name val="Consolas"/>
      <family val="3"/>
    </font>
    <font>
      <sz val="11"/>
      <color theme="1" tint="0.499984740745262"/>
      <name val="Consolas"/>
      <family val="3"/>
    </font>
    <font>
      <b/>
      <sz val="12"/>
      <color theme="4" tint="-0.249977111117893"/>
      <name val="Consolas"/>
      <family val="3"/>
    </font>
    <font>
      <b/>
      <sz val="24"/>
      <color theme="4" tint="-0.249977111117893"/>
      <name val="Consolas"/>
      <family val="3"/>
    </font>
    <font>
      <b/>
      <sz val="11"/>
      <color rgb="FF26425C"/>
      <name val="Consolas"/>
      <family val="3"/>
    </font>
    <font>
      <sz val="11"/>
      <color rgb="FF26425C"/>
      <name val="Consolas"/>
      <family val="3"/>
    </font>
    <font>
      <sz val="11"/>
      <color theme="9" tint="-0.499984740745262"/>
      <name val="Consolas"/>
      <family val="3"/>
    </font>
    <font>
      <sz val="11"/>
      <color theme="4" tint="-0.499984740745262"/>
      <name val="Franklin Gothic Demi"/>
      <family val="2"/>
    </font>
    <font>
      <sz val="12"/>
      <color theme="4" tint="-0.249977111117893"/>
      <name val="Consolas"/>
      <family val="3"/>
    </font>
    <font>
      <sz val="20"/>
      <color rgb="FF26425C"/>
      <name val="Consolas"/>
      <family val="3"/>
    </font>
    <font>
      <sz val="11"/>
      <color theme="1" tint="0.14999847407452621"/>
      <name val="Franklin Gothic Demi"/>
      <family val="2"/>
    </font>
    <font>
      <sz val="14"/>
      <color theme="1" tint="0.34998626667073579"/>
      <name val="Franklin Gothic Demi"/>
      <family val="2"/>
    </font>
    <font>
      <sz val="11"/>
      <color theme="9" tint="-0.499984740745262"/>
      <name val="Franklin Gothic Demi"/>
      <family val="2"/>
    </font>
    <font>
      <sz val="11"/>
      <color theme="1" tint="0.34998626667073579"/>
      <name val="Franklin Gothic Demi"/>
      <family val="2"/>
    </font>
    <font>
      <sz val="36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charset val="134"/>
      <scheme val="minor"/>
    </font>
    <font>
      <sz val="8"/>
      <name val="Calibri"/>
      <family val="2"/>
      <scheme val="minor"/>
    </font>
    <font>
      <sz val="18"/>
      <color theme="1"/>
      <name val="Consolas"/>
      <family val="2"/>
    </font>
    <font>
      <b/>
      <sz val="18"/>
      <color theme="0"/>
      <name val="Consolas"/>
      <family val="2"/>
    </font>
    <font>
      <sz val="18"/>
      <color theme="0"/>
      <name val="Consolas"/>
      <family val="2"/>
    </font>
    <font>
      <b/>
      <sz val="18"/>
      <color theme="1"/>
      <name val="Consolas"/>
      <family val="2"/>
    </font>
    <font>
      <sz val="18"/>
      <color theme="1" tint="0.249977111117893"/>
      <name val="Consolas"/>
      <family val="2"/>
    </font>
    <font>
      <b/>
      <sz val="20"/>
      <color theme="1"/>
      <name val="Consolas"/>
      <family val="2"/>
    </font>
    <font>
      <sz val="14"/>
      <color theme="9"/>
      <name val="Consolas"/>
      <family val="2"/>
    </font>
    <font>
      <b/>
      <sz val="14"/>
      <color rgb="FF26425C"/>
      <name val="Consolas"/>
      <family val="2"/>
    </font>
    <font>
      <sz val="14"/>
      <color theme="8"/>
      <name val="Consolas"/>
      <family val="2"/>
    </font>
    <font>
      <b/>
      <sz val="14"/>
      <color rgb="FFC00000"/>
      <name val="Consolas"/>
      <family val="2"/>
    </font>
    <font>
      <b/>
      <sz val="12"/>
      <color rgb="FFC00000"/>
      <name val="Consolas"/>
      <family val="2"/>
    </font>
    <font>
      <b/>
      <sz val="16"/>
      <color theme="1"/>
      <name val="Consolas"/>
      <family val="2"/>
    </font>
    <font>
      <b/>
      <sz val="48"/>
      <color theme="1" tint="0.249977111117893"/>
      <name val="Consolas"/>
      <family val="2"/>
    </font>
    <font>
      <b/>
      <sz val="22"/>
      <color theme="1"/>
      <name val="Consolas"/>
      <family val="2"/>
    </font>
    <font>
      <b/>
      <sz val="11"/>
      <color rgb="FFF17700"/>
      <name val="Calibri"/>
      <family val="2"/>
      <scheme val="minor"/>
    </font>
    <font>
      <b/>
      <sz val="14"/>
      <color rgb="FFF17700"/>
      <name val="Calibri"/>
      <family val="2"/>
      <scheme val="minor"/>
    </font>
    <font>
      <b/>
      <sz val="12"/>
      <color rgb="FFF17700"/>
      <name val="Consolas"/>
      <family val="2"/>
    </font>
    <font>
      <sz val="11"/>
      <color rgb="FFF17700"/>
      <name val="Calibri"/>
      <family val="2"/>
      <scheme val="minor"/>
    </font>
    <font>
      <b/>
      <sz val="10"/>
      <color rgb="FFF17700"/>
      <name val="Consolas"/>
      <family val="2"/>
    </font>
    <font>
      <b/>
      <sz val="10"/>
      <color rgb="FF000000"/>
      <name val="Consolas"/>
      <family val="2"/>
    </font>
    <font>
      <sz val="16"/>
      <color theme="0"/>
      <name val="Consolas"/>
      <family val="2"/>
    </font>
    <font>
      <b/>
      <sz val="15"/>
      <color theme="1"/>
      <name val="Consolas"/>
      <family val="2"/>
    </font>
    <font>
      <b/>
      <sz val="15"/>
      <color theme="4" tint="-0.249977111117893"/>
      <name val="Consolas"/>
      <family val="2"/>
    </font>
    <font>
      <sz val="15"/>
      <color theme="1"/>
      <name val="Consolas"/>
      <family val="2"/>
    </font>
    <font>
      <sz val="15"/>
      <color theme="1"/>
      <name val="Franklin Gothic Demi"/>
      <family val="2"/>
    </font>
    <font>
      <sz val="15"/>
      <color theme="9"/>
      <name val="Consolas"/>
      <family val="2"/>
    </font>
    <font>
      <b/>
      <sz val="15"/>
      <color theme="1"/>
      <name val="Franklin Gothic Demi"/>
      <family val="2"/>
    </font>
    <font>
      <sz val="15"/>
      <color theme="0"/>
      <name val="Consolas"/>
      <family val="2"/>
    </font>
    <font>
      <b/>
      <sz val="18"/>
      <color theme="5" tint="-0.249977111117893"/>
      <name val="Consolas"/>
      <family val="2"/>
    </font>
    <font>
      <b/>
      <sz val="18"/>
      <color rgb="FF7030A0"/>
      <name val="Consolas"/>
      <family val="2"/>
    </font>
    <font>
      <sz val="15"/>
      <color theme="1" tint="0.14999847407452621"/>
      <name val="Consolas"/>
      <family val="2"/>
    </font>
    <font>
      <sz val="15"/>
      <color theme="1" tint="0.249977111117893"/>
      <name val="Consolas"/>
      <family val="2"/>
    </font>
    <font>
      <b/>
      <sz val="18"/>
      <color theme="1" tint="0.249977111117893"/>
      <name val="Consolas"/>
      <family val="2"/>
    </font>
    <font>
      <sz val="15"/>
      <color theme="1" tint="0.34998626667073579"/>
      <name val="Consolas"/>
      <family val="2"/>
    </font>
    <font>
      <b/>
      <sz val="18"/>
      <color theme="8" tint="-0.249977111117893"/>
      <name val="Consolas"/>
      <family val="2"/>
    </font>
    <font>
      <b/>
      <sz val="18"/>
      <color theme="9" tint="-0.249977111117893"/>
      <name val="Consolas"/>
      <family val="2"/>
    </font>
    <font>
      <sz val="12"/>
      <color rgb="FF26425C"/>
      <name val="Consolas"/>
      <family val="3"/>
    </font>
    <font>
      <b/>
      <sz val="18"/>
      <color theme="4" tint="-0.249977111117893"/>
      <name val="Consolas"/>
      <family val="3"/>
    </font>
    <font>
      <b/>
      <sz val="18"/>
      <color theme="4" tint="-0.249977111117893"/>
      <name val="Century Gothic"/>
      <family val="2"/>
    </font>
    <font>
      <b/>
      <sz val="27"/>
      <color theme="4" tint="-0.249977111117893"/>
      <name val="Century Gothic"/>
      <family val="2"/>
    </font>
    <font>
      <b/>
      <i/>
      <sz val="14"/>
      <color theme="1"/>
      <name val="Consolas"/>
      <family val="3"/>
    </font>
    <font>
      <b/>
      <sz val="14"/>
      <color theme="8" tint="-0.249977111117893"/>
      <name val="Consolas"/>
      <family val="2"/>
    </font>
    <font>
      <sz val="15"/>
      <color theme="0" tint="-4.9989318521683403E-2"/>
      <name val="Consolas"/>
      <family val="2"/>
    </font>
    <font>
      <b/>
      <sz val="36"/>
      <color theme="1"/>
      <name val="Consolas"/>
      <family val="2"/>
    </font>
    <font>
      <b/>
      <sz val="48"/>
      <color rgb="FFFA5900"/>
      <name val="Consolas"/>
      <family val="2"/>
    </font>
    <font>
      <sz val="28"/>
      <color theme="1"/>
      <name val="Consolas"/>
      <family val="2"/>
    </font>
    <font>
      <b/>
      <sz val="16"/>
      <color theme="0"/>
      <name val="Consolas"/>
      <family val="2"/>
    </font>
    <font>
      <b/>
      <sz val="48"/>
      <color theme="1"/>
      <name val="Consolas"/>
      <family val="2"/>
    </font>
    <font>
      <i/>
      <sz val="11"/>
      <color theme="8" tint="-0.499984740745262"/>
      <name val="Consolas"/>
      <family val="2"/>
    </font>
    <font>
      <b/>
      <u/>
      <sz val="11"/>
      <color theme="1"/>
      <name val="Consolas"/>
      <family val="2"/>
    </font>
    <font>
      <sz val="36"/>
      <color rgb="FFFF7500"/>
      <name val="Consolas"/>
      <family val="2"/>
    </font>
    <font>
      <sz val="12"/>
      <color theme="1" tint="0.249977111117893"/>
      <name val="Consolas"/>
      <family val="2"/>
    </font>
    <font>
      <sz val="15"/>
      <color theme="1"/>
      <name val="Consolas"/>
      <family val="3"/>
    </font>
    <font>
      <sz val="15"/>
      <name val="Consolas"/>
      <family val="3"/>
    </font>
    <font>
      <sz val="15"/>
      <color theme="1" tint="0.249977111117893"/>
      <name val="Consolas"/>
      <family val="3"/>
    </font>
    <font>
      <sz val="15"/>
      <color rgb="FFC00000"/>
      <name val="Consolas"/>
      <family val="2"/>
    </font>
    <font>
      <sz val="15"/>
      <color rgb="FFC00000"/>
      <name val="Consolas"/>
      <family val="3"/>
    </font>
    <font>
      <sz val="16"/>
      <color theme="1" tint="0.499984740745262"/>
      <name val="Consolas"/>
      <family val="2"/>
    </font>
    <font>
      <sz val="18"/>
      <color theme="9" tint="-0.249977111117893"/>
      <name val="Consolas"/>
      <family val="2"/>
    </font>
    <font>
      <sz val="15"/>
      <color theme="9" tint="-0.249977111117893"/>
      <name val="Consolas"/>
      <family val="2"/>
    </font>
    <font>
      <sz val="18"/>
      <color theme="8" tint="-0.249977111117893"/>
      <name val="Consolas"/>
      <family val="2"/>
    </font>
    <font>
      <sz val="15"/>
      <color theme="0"/>
      <name val="Calibri"/>
      <family val="2"/>
      <scheme val="minor"/>
    </font>
    <font>
      <sz val="15"/>
      <color theme="8"/>
      <name val="Consolas"/>
      <family val="2"/>
    </font>
    <font>
      <sz val="15"/>
      <color theme="8" tint="-0.249977111117893"/>
      <name val="Consolas"/>
      <family val="2"/>
    </font>
    <font>
      <sz val="18"/>
      <color theme="5" tint="-0.249977111117893"/>
      <name val="Consolas"/>
      <family val="2"/>
    </font>
    <font>
      <sz val="15"/>
      <color theme="5"/>
      <name val="Consolas"/>
      <family val="2"/>
    </font>
    <font>
      <sz val="15"/>
      <color theme="4" tint="-0.249977111117893"/>
      <name val="Consolas"/>
      <family val="2"/>
    </font>
    <font>
      <sz val="15"/>
      <color theme="1" tint="0.499984740745262"/>
      <name val="Consolas"/>
      <family val="2"/>
    </font>
    <font>
      <sz val="15"/>
      <color rgb="FF2095A0"/>
      <name val="Consolas"/>
      <family val="2"/>
    </font>
    <font>
      <sz val="15"/>
      <color theme="5" tint="-0.249977111117893"/>
      <name val="Consolas"/>
      <family val="2"/>
    </font>
    <font>
      <b/>
      <sz val="24"/>
      <name val="Consolas"/>
      <family val="2"/>
    </font>
    <font>
      <sz val="15"/>
      <color theme="8" tint="-0.499984740745262"/>
      <name val="Consolas"/>
      <family val="2"/>
    </font>
    <font>
      <sz val="16"/>
      <color theme="1"/>
      <name val="Consolas"/>
      <family val="2"/>
    </font>
    <font>
      <sz val="15"/>
      <color theme="8"/>
      <name val="Franklin Gothic Demi"/>
      <family val="2"/>
    </font>
    <font>
      <sz val="18"/>
      <color theme="8" tint="-0.499984740745262"/>
      <name val="Consolas"/>
      <family val="2"/>
    </font>
    <font>
      <sz val="15"/>
      <color rgb="FFFF5A00"/>
      <name val="Consolas"/>
      <family val="2"/>
    </font>
    <font>
      <sz val="22"/>
      <color theme="1"/>
      <name val="Consolas"/>
      <family val="2"/>
    </font>
    <font>
      <sz val="18"/>
      <color theme="1" tint="0.14999847407452621"/>
      <name val="Consolas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lightGray">
        <fgColor theme="2"/>
        <bgColor theme="0" tint="-0.3499862666707357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2D2F2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darkUp">
        <fgColor theme="0"/>
        <bgColor theme="0"/>
      </patternFill>
    </fill>
    <fill>
      <patternFill patternType="solid">
        <fgColor rgb="FFFF5A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theme="0"/>
      </patternFill>
    </fill>
    <fill>
      <patternFill patternType="darkUp">
        <fgColor theme="0"/>
        <bgColor theme="9" tint="0.39997558519241921"/>
      </patternFill>
    </fill>
    <fill>
      <patternFill patternType="solid">
        <fgColor theme="8" tint="0.79998168889431442"/>
        <bgColor indexed="64"/>
      </patternFill>
    </fill>
    <fill>
      <patternFill patternType="darkUp">
        <fgColor theme="0"/>
        <bgColor theme="8"/>
      </patternFill>
    </fill>
    <fill>
      <patternFill patternType="darkUp">
        <fgColor theme="0"/>
        <bgColor theme="5"/>
      </patternFill>
    </fill>
    <fill>
      <patternFill patternType="solid">
        <fgColor rgb="FFDBB8F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</patternFill>
    </fill>
    <fill>
      <patternFill patternType="lightGray">
        <fgColor theme="0" tint="-0.14996795556505021"/>
        <bgColor theme="0"/>
      </patternFill>
    </fill>
    <fill>
      <patternFill patternType="darkUp">
        <fgColor theme="0"/>
        <b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theme="0" tint="-0.14993743705557422"/>
      </patternFill>
    </fill>
    <fill>
      <patternFill patternType="solid">
        <fgColor theme="0" tint="-0.14996795556505021"/>
        <bgColor indexed="64"/>
      </patternFill>
    </fill>
    <fill>
      <patternFill patternType="mediumGray">
        <fgColor theme="0"/>
        <bgColor theme="0"/>
      </patternFill>
    </fill>
    <fill>
      <patternFill patternType="lightGray">
        <fgColor theme="1" tint="0.24994659260841701"/>
        <bgColor theme="1" tint="0.34998626667073579"/>
      </patternFill>
    </fill>
    <fill>
      <patternFill patternType="lightGray">
        <fgColor theme="1" tint="0.34998626667073579"/>
        <bgColor theme="1"/>
      </patternFill>
    </fill>
  </fills>
  <borders count="22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 style="medium">
        <color theme="1" tint="0.499984740745262"/>
      </left>
      <right style="thick">
        <color theme="9" tint="-0.499984740745262"/>
      </right>
      <top/>
      <bottom/>
      <diagonal/>
    </border>
    <border>
      <left style="thick">
        <color theme="4" tint="-0.499984740745262"/>
      </left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medium">
        <color theme="1" tint="0.34998626667073579"/>
      </right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medium">
        <color theme="1" tint="0.499984740745262"/>
      </left>
      <right style="thick">
        <color theme="9" tint="-0.499984740745262"/>
      </right>
      <top style="thin">
        <color theme="0" tint="-4.9989318521683403E-2"/>
      </top>
      <bottom/>
      <diagonal/>
    </border>
    <border>
      <left style="thick">
        <color theme="4" tint="-0.499984740745262"/>
      </left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  <border>
      <left style="thick">
        <color rgb="FF1D76F3"/>
      </left>
      <right style="thick">
        <color rgb="FF1D76F3"/>
      </right>
      <top style="thick">
        <color rgb="FF1D76F3"/>
      </top>
      <bottom/>
      <diagonal/>
    </border>
    <border>
      <left style="medium">
        <color theme="1" tint="0.499984740745262"/>
      </left>
      <right style="thick">
        <color rgb="FF1D76F3"/>
      </right>
      <top/>
      <bottom/>
      <diagonal/>
    </border>
    <border>
      <left style="thick">
        <color theme="9" tint="-0.24994659260841701"/>
      </left>
      <right/>
      <top style="medium">
        <color theme="1" tint="0.34998626667073579"/>
      </top>
      <bottom/>
      <diagonal/>
    </border>
    <border>
      <left style="thick">
        <color rgb="FF1D76F3"/>
      </left>
      <right style="thick">
        <color rgb="FF1D76F3"/>
      </right>
      <top/>
      <bottom/>
      <diagonal/>
    </border>
    <border>
      <left style="medium">
        <color theme="1" tint="0.499984740745262"/>
      </left>
      <right style="thick">
        <color rgb="FF1D76F3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rgb="FF1D76F3"/>
      </left>
      <right style="thick">
        <color rgb="FF1D76F3"/>
      </right>
      <top/>
      <bottom style="thick">
        <color rgb="FF1D76F3"/>
      </bottom>
      <diagonal/>
    </border>
    <border>
      <left style="thick">
        <color theme="9" tint="-0.24994659260841701"/>
      </left>
      <right/>
      <top/>
      <bottom style="medium">
        <color theme="1" tint="0.3499862666707357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1" tint="0.24994659260841701"/>
      </left>
      <right/>
      <top/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/>
      <right style="medium">
        <color theme="1" tint="0.24994659260841701"/>
      </right>
      <top/>
      <bottom/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 style="hair">
        <color theme="0" tint="-4.9989318521683403E-2"/>
      </left>
      <right style="hair">
        <color theme="0" tint="-4.9989318521683403E-2"/>
      </right>
      <top style="hair">
        <color theme="0" tint="-4.9989318521683403E-2"/>
      </top>
      <bottom style="hair">
        <color theme="0" tint="-4.9989318521683403E-2"/>
      </bottom>
      <diagonal/>
    </border>
    <border>
      <left style="medium">
        <color rgb="FF26425C"/>
      </left>
      <right/>
      <top/>
      <bottom/>
      <diagonal/>
    </border>
    <border>
      <left/>
      <right/>
      <top/>
      <bottom style="medium">
        <color theme="0" tint="-0.14996795556505021"/>
      </bottom>
      <diagonal/>
    </border>
    <border>
      <left/>
      <right style="medium">
        <color rgb="FF2F4150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 style="thin">
        <color theme="8"/>
      </top>
      <bottom/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 style="thick">
        <color theme="1" tint="0.24994659260841701"/>
      </left>
      <right/>
      <top/>
      <bottom/>
      <diagonal/>
    </border>
    <border>
      <left style="thick">
        <color theme="9" tint="-0.499984740745262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medium">
        <color theme="1" tint="0.499984740745262"/>
      </left>
      <right style="thick">
        <color theme="4" tint="-0.499984740745262"/>
      </right>
      <top/>
      <bottom/>
      <diagonal/>
    </border>
    <border>
      <left style="thick">
        <color theme="5"/>
      </left>
      <right style="thick">
        <color theme="5"/>
      </right>
      <top style="thick">
        <color theme="5"/>
      </top>
      <bottom/>
      <diagonal/>
    </border>
    <border>
      <left style="thick">
        <color theme="5" tint="-0.24994659260841701"/>
      </left>
      <right/>
      <top style="medium">
        <color theme="1" tint="0.34998626667073579"/>
      </top>
      <bottom/>
      <diagonal/>
    </border>
    <border>
      <left style="thick">
        <color theme="5"/>
      </left>
      <right style="thick">
        <color theme="5"/>
      </right>
      <top/>
      <bottom style="thick">
        <color theme="5"/>
      </bottom>
      <diagonal/>
    </border>
    <border>
      <left style="thick">
        <color theme="5" tint="-0.24994659260841701"/>
      </left>
      <right/>
      <top/>
      <bottom style="medium">
        <color theme="1" tint="0.34998626667073579"/>
      </bottom>
      <diagonal/>
    </border>
    <border>
      <left style="thick">
        <color rgb="FFC00000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1"/>
      </left>
      <right/>
      <top style="medium">
        <color theme="1" tint="0.34998626667073579"/>
      </top>
      <bottom/>
      <diagonal/>
    </border>
    <border>
      <left style="medium">
        <color theme="1" tint="0.49998474074526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ck">
        <color theme="3" tint="0.39994506668294322"/>
      </left>
      <right style="thick">
        <color theme="3" tint="0.3999450666829432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ck">
        <color theme="3" tint="0.39994506668294322"/>
      </right>
      <top/>
      <bottom style="thin">
        <color theme="0" tint="-4.9989318521683403E-2"/>
      </bottom>
      <diagonal/>
    </border>
    <border>
      <left style="thick">
        <color theme="1"/>
      </left>
      <right/>
      <top/>
      <bottom/>
      <diagonal/>
    </border>
    <border>
      <left style="medium">
        <color theme="1" tint="0.49998474074526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ck">
        <color theme="3" tint="0.39994506668294322"/>
      </left>
      <right style="thick">
        <color theme="3" tint="0.39994506668294322"/>
      </right>
      <top/>
      <bottom style="thick">
        <color theme="3" tint="0.399945066682943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ck">
        <color theme="3" tint="0.39994506668294322"/>
      </right>
      <top style="thin">
        <color theme="0" tint="-4.9989318521683403E-2"/>
      </top>
      <bottom/>
      <diagonal/>
    </border>
    <border>
      <left style="thick">
        <color theme="1"/>
      </left>
      <right/>
      <top/>
      <bottom style="medium">
        <color theme="1" tint="0.34998626667073579"/>
      </bottom>
      <diagonal/>
    </border>
    <border>
      <left/>
      <right/>
      <top style="thin">
        <color theme="1" tint="0.24994659260841701"/>
      </top>
      <bottom style="medium">
        <color theme="1" tint="0.34998626667073579"/>
      </bottom>
      <diagonal/>
    </border>
    <border>
      <left style="thick">
        <color theme="1" tint="0.24994659260841701"/>
      </left>
      <right/>
      <top style="medium">
        <color theme="1" tint="0.34998626667073579"/>
      </top>
      <bottom/>
      <diagonal/>
    </border>
    <border>
      <left/>
      <right/>
      <top style="medium">
        <color theme="1" tint="0.34998626667073579"/>
      </top>
      <bottom/>
      <diagonal/>
    </border>
    <border>
      <left/>
      <right/>
      <top style="thin">
        <color theme="1"/>
      </top>
      <bottom/>
      <diagonal/>
    </border>
    <border>
      <left style="thick">
        <color theme="1" tint="0.24994659260841701"/>
      </left>
      <right/>
      <top/>
      <bottom style="medium">
        <color theme="1" tint="0.34998626667073579"/>
      </bottom>
      <diagonal/>
    </border>
    <border>
      <left style="thick">
        <color rgb="FFC00000"/>
      </left>
      <right/>
      <top style="medium">
        <color theme="1" tint="0.34998626667073579"/>
      </top>
      <bottom/>
      <diagonal/>
    </border>
    <border>
      <left/>
      <right/>
      <top style="medium">
        <color theme="0"/>
      </top>
      <bottom/>
      <diagonal/>
    </border>
    <border>
      <left/>
      <right style="thick">
        <color theme="0"/>
      </right>
      <top style="medium">
        <color theme="0"/>
      </top>
      <bottom/>
      <diagonal/>
    </border>
    <border>
      <left/>
      <right/>
      <top style="thick">
        <color theme="0"/>
      </top>
      <bottom/>
      <diagonal/>
    </border>
    <border>
      <left style="medium">
        <color theme="1"/>
      </left>
      <right/>
      <top style="thick">
        <color theme="0"/>
      </top>
      <bottom/>
      <diagonal/>
    </border>
    <border>
      <left style="medium">
        <color theme="1"/>
      </left>
      <right/>
      <top/>
      <bottom/>
      <diagonal/>
    </border>
    <border>
      <left style="thick">
        <color theme="7"/>
      </left>
      <right/>
      <top style="thick">
        <color theme="7"/>
      </top>
      <bottom/>
      <diagonal/>
    </border>
    <border>
      <left style="thick">
        <color theme="7"/>
      </left>
      <right/>
      <top/>
      <bottom style="thick">
        <color theme="7"/>
      </bottom>
      <diagonal/>
    </border>
    <border>
      <left/>
      <right style="medium">
        <color theme="1" tint="0.14996795556505021"/>
      </right>
      <top/>
      <bottom/>
      <diagonal/>
    </border>
    <border>
      <left/>
      <right/>
      <top style="thick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medium">
        <color indexed="64"/>
      </top>
      <bottom style="thin">
        <color theme="0" tint="-0.14996795556505021"/>
      </bottom>
      <diagonal/>
    </border>
    <border>
      <left/>
      <right/>
      <top/>
      <bottom style="double">
        <color theme="1" tint="0.499984740745262"/>
      </bottom>
      <diagonal/>
    </border>
    <border>
      <left style="thick">
        <color theme="1" tint="0.34998626667073579"/>
      </left>
      <right/>
      <top/>
      <bottom/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000000"/>
      </left>
      <right/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24994659260841701"/>
      </left>
      <right/>
      <top style="medium">
        <color theme="1" tint="0.34998626667073579"/>
      </top>
      <bottom style="thin">
        <color theme="1" tint="0.24994659260841701"/>
      </bottom>
      <diagonal/>
    </border>
    <border>
      <left/>
      <right/>
      <top style="medium">
        <color theme="1" tint="0.34998626667073579"/>
      </top>
      <bottom style="thin">
        <color theme="1" tint="0.24994659260841701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theme="1" tint="0.14996795556505021"/>
      </left>
      <right/>
      <top/>
      <bottom/>
      <diagonal/>
    </border>
    <border>
      <left style="medium">
        <color theme="1" tint="0.14996795556505021"/>
      </left>
      <right/>
      <top/>
      <bottom style="medium">
        <color theme="1" tint="0.14996795556505021"/>
      </bottom>
      <diagonal/>
    </border>
    <border>
      <left/>
      <right/>
      <top/>
      <bottom style="medium">
        <color theme="1" tint="0.14996795556505021"/>
      </bottom>
      <diagonal/>
    </border>
    <border>
      <left/>
      <right style="medium">
        <color theme="1" tint="0.14996795556505021"/>
      </right>
      <top/>
      <bottom style="medium">
        <color theme="1" tint="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/>
      <right/>
      <top style="dashed">
        <color theme="1"/>
      </top>
      <bottom style="dashed">
        <color theme="1"/>
      </bottom>
      <diagonal/>
    </border>
    <border>
      <left style="medium">
        <color indexed="64"/>
      </left>
      <right/>
      <top style="dashed">
        <color theme="1"/>
      </top>
      <bottom style="dashed">
        <color theme="1"/>
      </bottom>
      <diagonal/>
    </border>
    <border>
      <left style="thick">
        <color theme="1"/>
      </left>
      <right style="medium">
        <color indexed="64"/>
      </right>
      <top/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0" tint="-4.9989318521683403E-2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medium">
        <color theme="1" tint="0.34998626667073579"/>
      </bottom>
      <diagonal/>
    </border>
    <border>
      <left/>
      <right style="thick">
        <color theme="1"/>
      </right>
      <top style="medium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medium">
        <color theme="1" tint="0.34998626667073579"/>
      </top>
      <bottom style="thick">
        <color theme="1"/>
      </bottom>
      <diagonal/>
    </border>
    <border>
      <left style="thick">
        <color theme="1"/>
      </left>
      <right/>
      <top style="medium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medium">
        <color theme="1" tint="0.34998626667073579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medium">
        <color theme="1" tint="0.34998626667073579"/>
      </bottom>
      <diagonal/>
    </border>
    <border>
      <left style="thick">
        <color theme="1"/>
      </left>
      <right/>
      <top style="thick">
        <color theme="1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34998626667073579"/>
      </left>
      <right/>
      <top style="thin">
        <color theme="1" tint="0.24994659260841701"/>
      </top>
      <bottom style="medium">
        <color theme="1" tint="0.34998626667073579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medium">
        <color theme="1" tint="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/>
      </left>
      <right/>
      <top style="medium">
        <color theme="1" tint="0.34998626667073579"/>
      </top>
      <bottom/>
      <diagonal/>
    </border>
    <border>
      <left/>
      <right style="thin">
        <color theme="0"/>
      </right>
      <top style="medium">
        <color theme="1" tint="0.34998626667073579"/>
      </top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/>
      <bottom style="medium">
        <color theme="1" tint="0.34998626667073579"/>
      </bottom>
      <diagonal/>
    </border>
    <border>
      <left style="thick">
        <color theme="5"/>
      </left>
      <right/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ck">
        <color theme="5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thick">
        <color rgb="FF1D76F3"/>
      </left>
      <right/>
      <top/>
      <bottom/>
      <diagonal/>
    </border>
    <border>
      <left style="thin">
        <color theme="1" tint="0.24994659260841701"/>
      </left>
      <right/>
      <top style="medium">
        <color theme="1" tint="0.34998626667073579"/>
      </top>
      <bottom/>
      <diagonal/>
    </border>
    <border>
      <left/>
      <right style="medium">
        <color theme="1" tint="0.499984740745262"/>
      </right>
      <top/>
      <bottom/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34998626667073579"/>
      </bottom>
      <diagonal/>
    </border>
    <border>
      <left/>
      <right style="medium">
        <color theme="1" tint="0.499984740745262"/>
      </right>
      <top/>
      <bottom style="thin">
        <color theme="0" tint="-4.9989318521683403E-2"/>
      </bottom>
      <diagonal/>
    </border>
    <border>
      <left style="medium">
        <color theme="0"/>
      </left>
      <right/>
      <top/>
      <bottom style="dashed">
        <color theme="1"/>
      </bottom>
      <diagonal/>
    </border>
    <border>
      <left/>
      <right/>
      <top/>
      <bottom style="dashed">
        <color theme="1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hair">
        <color theme="0" tint="-0.14990691854609822"/>
      </left>
      <right/>
      <top/>
      <bottom/>
      <diagonal/>
    </border>
    <border>
      <left style="hair">
        <color theme="0" tint="-0.14990691854609822"/>
      </left>
      <right/>
      <top/>
      <bottom style="hair">
        <color theme="0" tint="-0.14990691854609822"/>
      </bottom>
      <diagonal/>
    </border>
    <border>
      <left/>
      <right/>
      <top/>
      <bottom style="hair">
        <color theme="0" tint="-0.14990691854609822"/>
      </bottom>
      <diagonal/>
    </border>
    <border>
      <left/>
      <right style="thin">
        <color theme="1"/>
      </right>
      <top/>
      <bottom/>
      <diagonal/>
    </border>
    <border>
      <left style="dotted">
        <color theme="1"/>
      </left>
      <right/>
      <top/>
      <bottom/>
      <diagonal/>
    </border>
    <border>
      <left style="medium">
        <color theme="1" tint="0.24994659260841701"/>
      </left>
      <right/>
      <top style="medium">
        <color theme="1" tint="0.24994659260841701"/>
      </top>
      <bottom style="medium">
        <color theme="1" tint="0.24994659260841701"/>
      </bottom>
      <diagonal/>
    </border>
    <border>
      <left/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/>
      <right style="medium">
        <color theme="1"/>
      </right>
      <top style="medium">
        <color theme="1" tint="0.2499465926084170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 tint="0.24994659260841701"/>
      </bottom>
      <diagonal/>
    </border>
    <border>
      <left/>
      <right/>
      <top style="dashDot">
        <color theme="1" tint="0.24994659260841701"/>
      </top>
      <bottom/>
      <diagonal/>
    </border>
    <border>
      <left/>
      <right/>
      <top style="dashDotDot">
        <color theme="1" tint="0.24994659260841701"/>
      </top>
      <bottom/>
      <diagonal/>
    </border>
    <border>
      <left style="dashed">
        <color theme="1" tint="0.24994659260841701"/>
      </left>
      <right/>
      <top style="dashed">
        <color theme="1" tint="0.24994659260841701"/>
      </top>
      <bottom style="dashed">
        <color theme="1" tint="0.24994659260841701"/>
      </bottom>
      <diagonal/>
    </border>
    <border>
      <left/>
      <right/>
      <top style="dashed">
        <color theme="1" tint="0.24994659260841701"/>
      </top>
      <bottom style="dashed">
        <color theme="1" tint="0.24994659260841701"/>
      </bottom>
      <diagonal/>
    </border>
    <border>
      <left/>
      <right style="dashed">
        <color theme="1" tint="0.24994659260841701"/>
      </right>
      <top style="dashed">
        <color theme="1" tint="0.24994659260841701"/>
      </top>
      <bottom style="dashed">
        <color theme="1" tint="0.24994659260841701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theme="0"/>
      </left>
      <right/>
      <top/>
      <bottom/>
      <diagonal/>
    </border>
    <border>
      <left style="dashed">
        <color theme="0"/>
      </left>
      <right/>
      <top/>
      <bottom style="dashed">
        <color theme="1"/>
      </bottom>
      <diagonal/>
    </border>
    <border>
      <left style="thick">
        <color theme="0"/>
      </left>
      <right/>
      <top style="dashed">
        <color indexed="64"/>
      </top>
      <bottom style="dashed">
        <color indexed="64"/>
      </bottom>
      <diagonal/>
    </border>
    <border>
      <left/>
      <right style="thick">
        <color theme="0"/>
      </right>
      <top style="dashed">
        <color indexed="64"/>
      </top>
      <bottom style="dashed">
        <color indexed="64"/>
      </bottom>
      <diagonal/>
    </border>
    <border>
      <left style="thick">
        <color theme="0"/>
      </left>
      <right/>
      <top style="dashed">
        <color indexed="64"/>
      </top>
      <bottom style="thick">
        <color theme="0"/>
      </bottom>
      <diagonal/>
    </border>
    <border>
      <left/>
      <right/>
      <top style="dashed">
        <color indexed="64"/>
      </top>
      <bottom style="thick">
        <color theme="0"/>
      </bottom>
      <diagonal/>
    </border>
    <border>
      <left/>
      <right style="thick">
        <color theme="0"/>
      </right>
      <top style="dashed">
        <color indexed="64"/>
      </top>
      <bottom style="thick">
        <color theme="0"/>
      </bottom>
      <diagonal/>
    </border>
    <border>
      <left style="thick">
        <color theme="0"/>
      </left>
      <right/>
      <top/>
      <bottom style="dashed">
        <color indexed="64"/>
      </bottom>
      <diagonal/>
    </border>
    <border>
      <left/>
      <right style="thick">
        <color theme="0"/>
      </right>
      <top/>
      <bottom style="dashed">
        <color indexed="64"/>
      </bottom>
      <diagonal/>
    </border>
    <border>
      <left style="medium">
        <color theme="1" tint="0.24994659260841701"/>
      </left>
      <right/>
      <top/>
      <bottom/>
      <diagonal/>
    </border>
    <border>
      <left style="dashed">
        <color theme="1" tint="0.14996795556505021"/>
      </left>
      <right style="dashed">
        <color theme="1" tint="0.14996795556505021"/>
      </right>
      <top/>
      <bottom/>
      <diagonal/>
    </border>
    <border>
      <left style="dashed">
        <color theme="1" tint="0.14996795556505021"/>
      </left>
      <right/>
      <top/>
      <bottom/>
      <diagonal/>
    </border>
    <border>
      <left style="dotted">
        <color theme="1" tint="0.34998626667073579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theme="0"/>
      </right>
      <top style="thick">
        <color indexed="64"/>
      </top>
      <bottom/>
      <diagonal/>
    </border>
    <border>
      <left style="medium">
        <color theme="1"/>
      </left>
      <right/>
      <top style="dashed">
        <color theme="1"/>
      </top>
      <bottom style="dashed">
        <color theme="1"/>
      </bottom>
      <diagonal/>
    </border>
    <border>
      <left style="medium">
        <color theme="1"/>
      </left>
      <right/>
      <top style="medium">
        <color indexed="64"/>
      </top>
      <bottom/>
      <diagonal/>
    </border>
  </borders>
  <cellStyleXfs count="6">
    <xf numFmtId="0" fontId="0" fillId="0" borderId="0"/>
    <xf numFmtId="0" fontId="78" fillId="0" borderId="0" applyNumberFormat="0" applyFill="0" applyBorder="0" applyAlignment="0" applyProtection="0"/>
    <xf numFmtId="0" fontId="79" fillId="0" borderId="0"/>
    <xf numFmtId="0" fontId="79" fillId="0" borderId="0"/>
    <xf numFmtId="0" fontId="80" fillId="0" borderId="0"/>
    <xf numFmtId="9" fontId="77" fillId="0" borderId="0" applyFont="0" applyFill="0" applyBorder="0" applyAlignment="0" applyProtection="0"/>
  </cellStyleXfs>
  <cellXfs count="2299">
    <xf numFmtId="0" fontId="0" fillId="0" borderId="0" xfId="0"/>
    <xf numFmtId="0" fontId="81" fillId="0" borderId="0" xfId="0" applyFont="1" applyProtection="1">
      <protection locked="0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horizontal="left"/>
      <protection hidden="1"/>
    </xf>
    <xf numFmtId="0" fontId="0" fillId="4" borderId="0" xfId="0" applyFill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0" fontId="82" fillId="4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82" fillId="4" borderId="0" xfId="0" applyFont="1" applyFill="1" applyProtection="1">
      <protection hidden="1"/>
    </xf>
    <xf numFmtId="0" fontId="82" fillId="2" borderId="0" xfId="0" applyFont="1" applyFill="1" applyProtection="1">
      <protection hidden="1"/>
    </xf>
    <xf numFmtId="0" fontId="82" fillId="0" borderId="0" xfId="0" applyFont="1" applyProtection="1">
      <protection hidden="1"/>
    </xf>
    <xf numFmtId="0" fontId="82" fillId="5" borderId="0" xfId="0" applyFont="1" applyFill="1" applyProtection="1">
      <protection hidden="1"/>
    </xf>
    <xf numFmtId="0" fontId="83" fillId="0" borderId="0" xfId="0" applyFont="1" applyProtection="1">
      <protection hidden="1"/>
    </xf>
    <xf numFmtId="2" fontId="82" fillId="4" borderId="0" xfId="0" applyNumberFormat="1" applyFont="1" applyFill="1" applyAlignment="1" applyProtection="1">
      <alignment wrapText="1"/>
      <protection hidden="1"/>
    </xf>
    <xf numFmtId="0" fontId="84" fillId="2" borderId="0" xfId="0" applyFont="1" applyFill="1" applyProtection="1">
      <protection hidden="1"/>
    </xf>
    <xf numFmtId="0" fontId="0" fillId="4" borderId="29" xfId="0" applyFill="1" applyBorder="1" applyProtection="1">
      <protection hidden="1"/>
    </xf>
    <xf numFmtId="0" fontId="0" fillId="4" borderId="30" xfId="0" applyFill="1" applyBorder="1" applyProtection="1">
      <protection hidden="1"/>
    </xf>
    <xf numFmtId="0" fontId="0" fillId="0" borderId="30" xfId="0" applyBorder="1" applyProtection="1">
      <protection hidden="1"/>
    </xf>
    <xf numFmtId="0" fontId="82" fillId="4" borderId="30" xfId="0" applyFont="1" applyFill="1" applyBorder="1" applyProtection="1">
      <protection hidden="1"/>
    </xf>
    <xf numFmtId="0" fontId="0" fillId="4" borderId="31" xfId="0" applyFill="1" applyBorder="1" applyProtection="1">
      <protection hidden="1"/>
    </xf>
    <xf numFmtId="0" fontId="0" fillId="4" borderId="32" xfId="0" applyFill="1" applyBorder="1" applyProtection="1">
      <protection hidden="1"/>
    </xf>
    <xf numFmtId="0" fontId="0" fillId="0" borderId="0" xfId="0" applyProtection="1">
      <protection locked="0"/>
    </xf>
    <xf numFmtId="0" fontId="0" fillId="4" borderId="33" xfId="0" applyFill="1" applyBorder="1" applyProtection="1">
      <protection hidden="1"/>
    </xf>
    <xf numFmtId="0" fontId="0" fillId="0" borderId="0" xfId="0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left" vertical="top" wrapText="1"/>
      <protection locked="0"/>
    </xf>
    <xf numFmtId="182" fontId="43" fillId="0" borderId="0" xfId="0" applyNumberFormat="1" applyFont="1" applyAlignment="1" applyProtection="1">
      <alignment horizontal="left" vertical="top" wrapText="1"/>
      <protection locked="0"/>
    </xf>
    <xf numFmtId="183" fontId="43" fillId="0" borderId="0" xfId="0" applyNumberFormat="1" applyFont="1" applyAlignment="1" applyProtection="1">
      <alignment horizontal="left" vertical="top" wrapText="1"/>
      <protection locked="0"/>
    </xf>
    <xf numFmtId="0" fontId="0" fillId="6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Alignment="1" applyProtection="1">
      <alignment horizontal="left" wrapText="1"/>
      <protection locked="0"/>
    </xf>
    <xf numFmtId="0" fontId="83" fillId="0" borderId="0" xfId="0" applyFont="1" applyAlignment="1" applyProtection="1">
      <alignment horizontal="left"/>
      <protection hidden="1"/>
    </xf>
    <xf numFmtId="0" fontId="85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86" fillId="4" borderId="0" xfId="0" applyFont="1" applyFill="1" applyProtection="1">
      <protection hidden="1"/>
    </xf>
    <xf numFmtId="0" fontId="82" fillId="0" borderId="0" xfId="0" applyFont="1" applyProtection="1">
      <protection locked="0"/>
    </xf>
    <xf numFmtId="184" fontId="0" fillId="0" borderId="0" xfId="0" applyNumberFormat="1" applyProtection="1">
      <protection hidden="1"/>
    </xf>
    <xf numFmtId="0" fontId="15" fillId="4" borderId="0" xfId="0" applyFont="1" applyFill="1" applyAlignment="1" applyProtection="1">
      <alignment vertical="top" wrapText="1"/>
      <protection hidden="1"/>
    </xf>
    <xf numFmtId="14" fontId="0" fillId="0" borderId="0" xfId="0" applyNumberFormat="1" applyProtection="1">
      <protection hidden="1"/>
    </xf>
    <xf numFmtId="0" fontId="45" fillId="0" borderId="0" xfId="0" applyFont="1" applyAlignment="1" applyProtection="1">
      <alignment horizontal="left" vertical="top" wrapText="1"/>
      <protection locked="0"/>
    </xf>
    <xf numFmtId="184" fontId="43" fillId="0" borderId="0" xfId="0" applyNumberFormat="1" applyFont="1" applyAlignment="1" applyProtection="1">
      <alignment horizontal="center" vertical="top" shrinkToFit="1"/>
      <protection locked="0"/>
    </xf>
    <xf numFmtId="0" fontId="87" fillId="2" borderId="0" xfId="0" applyFont="1" applyFill="1" applyAlignment="1" applyProtection="1">
      <alignment horizontal="left"/>
      <protection hidden="1"/>
    </xf>
    <xf numFmtId="0" fontId="88" fillId="2" borderId="0" xfId="0" applyFont="1" applyFill="1" applyProtection="1">
      <protection hidden="1"/>
    </xf>
    <xf numFmtId="164" fontId="89" fillId="2" borderId="0" xfId="0" applyNumberFormat="1" applyFont="1" applyFill="1" applyAlignment="1" applyProtection="1">
      <alignment horizontal="left"/>
      <protection hidden="1"/>
    </xf>
    <xf numFmtId="0" fontId="89" fillId="2" borderId="0" xfId="0" applyFont="1" applyFill="1" applyAlignment="1" applyProtection="1">
      <alignment horizontal="right"/>
      <protection hidden="1"/>
    </xf>
    <xf numFmtId="0" fontId="90" fillId="2" borderId="0" xfId="0" applyFont="1" applyFill="1" applyAlignment="1" applyProtection="1">
      <alignment horizontal="left"/>
      <protection hidden="1"/>
    </xf>
    <xf numFmtId="0" fontId="90" fillId="8" borderId="0" xfId="0" applyFont="1" applyFill="1" applyAlignment="1" applyProtection="1">
      <alignment horizontal="center" vertical="top" wrapText="1"/>
      <protection hidden="1"/>
    </xf>
    <xf numFmtId="0" fontId="91" fillId="4" borderId="0" xfId="0" applyFont="1" applyFill="1" applyProtection="1">
      <protection hidden="1"/>
    </xf>
    <xf numFmtId="0" fontId="90" fillId="9" borderId="0" xfId="0" applyFont="1" applyFill="1" applyAlignment="1" applyProtection="1">
      <alignment horizontal="center"/>
      <protection hidden="1"/>
    </xf>
    <xf numFmtId="0" fontId="90" fillId="9" borderId="34" xfId="0" applyFont="1" applyFill="1" applyBorder="1" applyAlignment="1" applyProtection="1">
      <alignment horizontal="center"/>
      <protection hidden="1"/>
    </xf>
    <xf numFmtId="0" fontId="92" fillId="4" borderId="0" xfId="0" applyFont="1" applyFill="1" applyProtection="1">
      <protection hidden="1"/>
    </xf>
    <xf numFmtId="0" fontId="0" fillId="4" borderId="35" xfId="0" applyFill="1" applyBorder="1" applyProtection="1">
      <protection hidden="1"/>
    </xf>
    <xf numFmtId="0" fontId="0" fillId="4" borderId="36" xfId="0" applyFill="1" applyBorder="1" applyProtection="1">
      <protection hidden="1"/>
    </xf>
    <xf numFmtId="0" fontId="0" fillId="4" borderId="37" xfId="0" applyFill="1" applyBorder="1" applyProtection="1">
      <protection hidden="1"/>
    </xf>
    <xf numFmtId="0" fontId="0" fillId="10" borderId="0" xfId="0" applyFill="1"/>
    <xf numFmtId="0" fontId="4" fillId="0" borderId="0" xfId="0" applyFont="1" applyProtection="1">
      <protection locked="0"/>
    </xf>
    <xf numFmtId="0" fontId="4" fillId="0" borderId="1" xfId="0" applyFont="1" applyBorder="1" applyProtection="1">
      <protection locked="0"/>
    </xf>
    <xf numFmtId="0" fontId="4" fillId="2" borderId="0" xfId="0" applyFont="1" applyFill="1" applyProtection="1">
      <protection locked="0"/>
    </xf>
    <xf numFmtId="0" fontId="14" fillId="0" borderId="0" xfId="0" applyFont="1" applyProtection="1">
      <protection locked="0"/>
    </xf>
    <xf numFmtId="0" fontId="14" fillId="4" borderId="0" xfId="0" applyFont="1" applyFill="1" applyProtection="1">
      <protection locked="0"/>
    </xf>
    <xf numFmtId="0" fontId="14" fillId="4" borderId="0" xfId="0" applyFont="1" applyFill="1" applyAlignment="1" applyProtection="1">
      <alignment horizontal="center"/>
      <protection locked="0"/>
    </xf>
    <xf numFmtId="0" fontId="81" fillId="4" borderId="0" xfId="0" applyFont="1" applyFill="1" applyProtection="1">
      <protection locked="0"/>
    </xf>
    <xf numFmtId="0" fontId="81" fillId="2" borderId="0" xfId="0" applyFont="1" applyFill="1" applyProtection="1">
      <protection locked="0"/>
    </xf>
    <xf numFmtId="0" fontId="81" fillId="11" borderId="0" xfId="0" applyFont="1" applyFill="1" applyProtection="1">
      <protection locked="0"/>
    </xf>
    <xf numFmtId="164" fontId="81" fillId="0" borderId="0" xfId="0" applyNumberFormat="1" applyFont="1" applyProtection="1">
      <protection locked="0"/>
    </xf>
    <xf numFmtId="0" fontId="81" fillId="0" borderId="0" xfId="0" applyFont="1" applyAlignment="1" applyProtection="1">
      <alignment horizontal="center"/>
      <protection locked="0"/>
    </xf>
    <xf numFmtId="0" fontId="4" fillId="11" borderId="0" xfId="0" applyFont="1" applyFill="1" applyProtection="1">
      <protection locked="0"/>
    </xf>
    <xf numFmtId="0" fontId="36" fillId="2" borderId="0" xfId="0" applyFont="1" applyFill="1" applyAlignment="1" applyProtection="1">
      <alignment vertical="center"/>
      <protection locked="0"/>
    </xf>
    <xf numFmtId="0" fontId="36" fillId="2" borderId="0" xfId="0" applyFont="1" applyFill="1" applyProtection="1">
      <protection locked="0"/>
    </xf>
    <xf numFmtId="164" fontId="81" fillId="0" borderId="0" xfId="0" applyNumberFormat="1" applyFont="1" applyAlignment="1" applyProtection="1">
      <alignment horizontal="right"/>
      <protection locked="0"/>
    </xf>
    <xf numFmtId="0" fontId="93" fillId="2" borderId="0" xfId="0" applyFont="1" applyFill="1" applyProtection="1">
      <protection locked="0"/>
    </xf>
    <xf numFmtId="0" fontId="81" fillId="0" borderId="38" xfId="0" applyFont="1" applyBorder="1" applyProtection="1">
      <protection locked="0"/>
    </xf>
    <xf numFmtId="0" fontId="94" fillId="0" borderId="39" xfId="0" applyFont="1" applyBorder="1" applyAlignment="1" applyProtection="1">
      <alignment vertical="center" textRotation="90"/>
      <protection locked="0"/>
    </xf>
    <xf numFmtId="0" fontId="81" fillId="0" borderId="40" xfId="0" applyFont="1" applyBorder="1" applyProtection="1">
      <protection locked="0"/>
    </xf>
    <xf numFmtId="0" fontId="95" fillId="12" borderId="41" xfId="0" applyFont="1" applyFill="1" applyBorder="1" applyAlignment="1" applyProtection="1">
      <alignment vertical="center" textRotation="90"/>
      <protection locked="0"/>
    </xf>
    <xf numFmtId="0" fontId="14" fillId="12" borderId="42" xfId="0" applyFont="1" applyFill="1" applyBorder="1" applyAlignment="1" applyProtection="1">
      <alignment horizontal="center" vertical="center"/>
      <protection locked="0"/>
    </xf>
    <xf numFmtId="0" fontId="4" fillId="13" borderId="0" xfId="0" applyFont="1" applyFill="1" applyProtection="1">
      <protection locked="0"/>
    </xf>
    <xf numFmtId="0" fontId="81" fillId="0" borderId="43" xfId="0" applyFont="1" applyBorder="1" applyProtection="1">
      <protection locked="0"/>
    </xf>
    <xf numFmtId="0" fontId="95" fillId="12" borderId="44" xfId="0" applyFont="1" applyFill="1" applyBorder="1" applyAlignment="1" applyProtection="1">
      <alignment vertical="center" textRotation="90"/>
      <protection locked="0"/>
    </xf>
    <xf numFmtId="0" fontId="96" fillId="10" borderId="0" xfId="0" applyFont="1" applyFill="1" applyAlignment="1" applyProtection="1">
      <alignment horizontal="right" vertical="center"/>
      <protection locked="0"/>
    </xf>
    <xf numFmtId="0" fontId="14" fillId="12" borderId="45" xfId="0" applyFont="1" applyFill="1" applyBorder="1" applyAlignment="1" applyProtection="1">
      <alignment horizontal="center" vertical="center"/>
      <protection locked="0"/>
    </xf>
    <xf numFmtId="0" fontId="97" fillId="0" borderId="46" xfId="0" applyFont="1" applyBorder="1" applyAlignment="1" applyProtection="1">
      <alignment vertical="center" textRotation="90"/>
      <protection locked="0"/>
    </xf>
    <xf numFmtId="0" fontId="81" fillId="0" borderId="47" xfId="0" applyFont="1" applyBorder="1" applyProtection="1">
      <protection locked="0"/>
    </xf>
    <xf numFmtId="0" fontId="95" fillId="12" borderId="48" xfId="0" applyFont="1" applyFill="1" applyBorder="1" applyAlignment="1" applyProtection="1">
      <alignment vertical="center" textRotation="90"/>
      <protection locked="0"/>
    </xf>
    <xf numFmtId="0" fontId="14" fillId="12" borderId="49" xfId="0" applyFont="1" applyFill="1" applyBorder="1" applyAlignment="1" applyProtection="1">
      <alignment horizontal="center" vertical="center"/>
      <protection locked="0"/>
    </xf>
    <xf numFmtId="0" fontId="98" fillId="0" borderId="0" xfId="0" applyFont="1" applyAlignment="1" applyProtection="1">
      <alignment horizontal="left"/>
      <protection locked="0"/>
    </xf>
    <xf numFmtId="0" fontId="95" fillId="14" borderId="0" xfId="0" applyFont="1" applyFill="1" applyAlignment="1" applyProtection="1">
      <alignment vertical="center" textRotation="90"/>
      <protection locked="0"/>
    </xf>
    <xf numFmtId="0" fontId="99" fillId="14" borderId="0" xfId="0" applyFont="1" applyFill="1" applyProtection="1">
      <protection locked="0"/>
    </xf>
    <xf numFmtId="0" fontId="99" fillId="4" borderId="0" xfId="0" applyFont="1" applyFill="1" applyProtection="1">
      <protection locked="0"/>
    </xf>
    <xf numFmtId="0" fontId="81" fillId="0" borderId="50" xfId="0" applyFont="1" applyBorder="1" applyProtection="1">
      <protection locked="0"/>
    </xf>
    <xf numFmtId="14" fontId="81" fillId="0" borderId="51" xfId="0" applyNumberFormat="1" applyFont="1" applyBorder="1" applyProtection="1">
      <protection locked="0"/>
    </xf>
    <xf numFmtId="0" fontId="95" fillId="12" borderId="52" xfId="0" applyFont="1" applyFill="1" applyBorder="1" applyAlignment="1" applyProtection="1">
      <alignment vertical="center" textRotation="90"/>
      <protection locked="0"/>
    </xf>
    <xf numFmtId="0" fontId="97" fillId="0" borderId="53" xfId="0" applyFont="1" applyBorder="1" applyAlignment="1" applyProtection="1">
      <alignment textRotation="90"/>
      <protection locked="0"/>
    </xf>
    <xf numFmtId="14" fontId="81" fillId="0" borderId="54" xfId="0" applyNumberFormat="1" applyFont="1" applyBorder="1" applyProtection="1">
      <protection locked="0"/>
    </xf>
    <xf numFmtId="0" fontId="95" fillId="12" borderId="39" xfId="0" applyFont="1" applyFill="1" applyBorder="1" applyAlignment="1" applyProtection="1">
      <alignment vertical="center" textRotation="90"/>
      <protection locked="0"/>
    </xf>
    <xf numFmtId="0" fontId="4" fillId="15" borderId="0" xfId="0" applyFont="1" applyFill="1" applyProtection="1">
      <protection locked="0"/>
    </xf>
    <xf numFmtId="0" fontId="97" fillId="0" borderId="55" xfId="0" applyFont="1" applyBorder="1" applyAlignment="1" applyProtection="1">
      <alignment textRotation="90"/>
      <protection locked="0"/>
    </xf>
    <xf numFmtId="0" fontId="95" fillId="12" borderId="56" xfId="0" applyFont="1" applyFill="1" applyBorder="1" applyAlignment="1" applyProtection="1">
      <alignment vertical="center" textRotation="90"/>
      <protection locked="0"/>
    </xf>
    <xf numFmtId="0" fontId="100" fillId="0" borderId="0" xfId="0" applyFont="1" applyAlignment="1" applyProtection="1">
      <alignment vertical="center" textRotation="90"/>
      <protection locked="0"/>
    </xf>
    <xf numFmtId="0" fontId="94" fillId="0" borderId="0" xfId="0" applyFont="1" applyAlignment="1" applyProtection="1">
      <alignment horizontal="left" vertical="center" textRotation="90"/>
      <protection locked="0"/>
    </xf>
    <xf numFmtId="0" fontId="2" fillId="0" borderId="0" xfId="0" applyFont="1" applyAlignment="1" applyProtection="1">
      <alignment vertical="center"/>
      <protection locked="0"/>
    </xf>
    <xf numFmtId="184" fontId="43" fillId="0" borderId="57" xfId="0" applyNumberFormat="1" applyFont="1" applyBorder="1" applyAlignment="1">
      <alignment horizontal="center" vertical="top" shrinkToFit="1"/>
    </xf>
    <xf numFmtId="0" fontId="45" fillId="0" borderId="57" xfId="0" applyFont="1" applyBorder="1" applyAlignment="1">
      <alignment horizontal="left" vertical="top" wrapText="1"/>
    </xf>
    <xf numFmtId="0" fontId="45" fillId="0" borderId="58" xfId="0" applyFont="1" applyBorder="1" applyAlignment="1">
      <alignment horizontal="left" vertical="top" wrapText="1"/>
    </xf>
    <xf numFmtId="0" fontId="81" fillId="2" borderId="0" xfId="0" applyFont="1" applyFill="1" applyAlignment="1" applyProtection="1">
      <alignment horizontal="center"/>
      <protection locked="0"/>
    </xf>
    <xf numFmtId="164" fontId="81" fillId="2" borderId="0" xfId="0" applyNumberFormat="1" applyFont="1" applyFill="1" applyAlignment="1" applyProtection="1">
      <alignment horizontal="right"/>
      <protection locked="0"/>
    </xf>
    <xf numFmtId="164" fontId="81" fillId="2" borderId="0" xfId="0" applyNumberFormat="1" applyFont="1" applyFill="1" applyProtection="1">
      <protection locked="0"/>
    </xf>
    <xf numFmtId="0" fontId="4" fillId="2" borderId="1" xfId="0" applyFont="1" applyFill="1" applyBorder="1" applyProtection="1">
      <protection locked="0"/>
    </xf>
    <xf numFmtId="0" fontId="36" fillId="0" borderId="0" xfId="0" applyFont="1" applyProtection="1">
      <protection locked="0"/>
    </xf>
    <xf numFmtId="0" fontId="36" fillId="11" borderId="0" xfId="0" applyFont="1" applyFill="1" applyProtection="1">
      <protection locked="0"/>
    </xf>
    <xf numFmtId="0" fontId="93" fillId="11" borderId="0" xfId="0" applyFont="1" applyFill="1" applyProtection="1">
      <protection locked="0"/>
    </xf>
    <xf numFmtId="0" fontId="4" fillId="11" borderId="1" xfId="0" applyFont="1" applyFill="1" applyBorder="1" applyProtection="1">
      <protection locked="0"/>
    </xf>
    <xf numFmtId="0" fontId="81" fillId="11" borderId="0" xfId="0" applyFont="1" applyFill="1" applyAlignment="1" applyProtection="1">
      <alignment horizontal="center"/>
      <protection locked="0"/>
    </xf>
    <xf numFmtId="164" fontId="81" fillId="11" borderId="0" xfId="0" applyNumberFormat="1" applyFont="1" applyFill="1" applyAlignment="1" applyProtection="1">
      <alignment horizontal="right"/>
      <protection locked="0"/>
    </xf>
    <xf numFmtId="164" fontId="81" fillId="11" borderId="0" xfId="0" applyNumberFormat="1" applyFont="1" applyFill="1" applyProtection="1">
      <protection locked="0"/>
    </xf>
    <xf numFmtId="0" fontId="101" fillId="16" borderId="0" xfId="0" applyFont="1" applyFill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right" vertical="center"/>
      <protection locked="0"/>
    </xf>
    <xf numFmtId="164" fontId="102" fillId="0" borderId="0" xfId="0" applyNumberFormat="1" applyFont="1" applyAlignment="1" applyProtection="1">
      <alignment horizontal="center" vertical="center"/>
      <protection locked="0"/>
    </xf>
    <xf numFmtId="0" fontId="14" fillId="4" borderId="0" xfId="0" applyFont="1" applyFill="1" applyAlignment="1" applyProtection="1">
      <alignment horizontal="center" vertical="center"/>
      <protection locked="0"/>
    </xf>
    <xf numFmtId="0" fontId="14" fillId="4" borderId="59" xfId="0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Alignment="1" applyProtection="1">
      <alignment horizontal="right"/>
      <protection locked="0"/>
    </xf>
    <xf numFmtId="0" fontId="14" fillId="4" borderId="59" xfId="0" applyFont="1" applyFill="1" applyBorder="1" applyAlignment="1" applyProtection="1">
      <alignment horizontal="center"/>
      <protection locked="0"/>
    </xf>
    <xf numFmtId="0" fontId="103" fillId="10" borderId="0" xfId="4" applyFont="1" applyFill="1"/>
    <xf numFmtId="0" fontId="103" fillId="0" borderId="0" xfId="4" applyFont="1"/>
    <xf numFmtId="176" fontId="104" fillId="0" borderId="0" xfId="4" applyNumberFormat="1" applyFont="1" applyAlignment="1">
      <alignment horizontal="right" vertical="center"/>
    </xf>
    <xf numFmtId="176" fontId="104" fillId="0" borderId="0" xfId="4" applyNumberFormat="1" applyFont="1"/>
    <xf numFmtId="2" fontId="104" fillId="0" borderId="0" xfId="4" applyNumberFormat="1" applyFont="1" applyAlignment="1">
      <alignment horizontal="right" vertical="center"/>
    </xf>
    <xf numFmtId="177" fontId="105" fillId="0" borderId="0" xfId="4" applyNumberFormat="1" applyFont="1"/>
    <xf numFmtId="0" fontId="106" fillId="0" borderId="0" xfId="4" applyFont="1"/>
    <xf numFmtId="0" fontId="107" fillId="0" borderId="0" xfId="4" applyFont="1"/>
    <xf numFmtId="0" fontId="105" fillId="0" borderId="0" xfId="4" applyFont="1"/>
    <xf numFmtId="14" fontId="103" fillId="0" borderId="0" xfId="4" applyNumberFormat="1" applyFont="1"/>
    <xf numFmtId="2" fontId="103" fillId="0" borderId="0" xfId="4" applyNumberFormat="1" applyFont="1"/>
    <xf numFmtId="177" fontId="103" fillId="0" borderId="0" xfId="4" applyNumberFormat="1" applyFont="1"/>
    <xf numFmtId="176" fontId="103" fillId="0" borderId="0" xfId="4" applyNumberFormat="1" applyFont="1"/>
    <xf numFmtId="168" fontId="64" fillId="0" borderId="0" xfId="4" applyNumberFormat="1" applyFont="1"/>
    <xf numFmtId="168" fontId="103" fillId="0" borderId="0" xfId="4" applyNumberFormat="1" applyFont="1" applyAlignment="1">
      <alignment horizontal="right"/>
    </xf>
    <xf numFmtId="0" fontId="105" fillId="0" borderId="0" xfId="4" applyFont="1" applyAlignment="1">
      <alignment horizontal="right" vertical="center"/>
    </xf>
    <xf numFmtId="0" fontId="103" fillId="0" borderId="60" xfId="4" applyFont="1" applyBorder="1"/>
    <xf numFmtId="176" fontId="104" fillId="0" borderId="60" xfId="4" applyNumberFormat="1" applyFont="1" applyBorder="1" applyAlignment="1">
      <alignment horizontal="right" vertical="center"/>
    </xf>
    <xf numFmtId="176" fontId="104" fillId="0" borderId="60" xfId="4" applyNumberFormat="1" applyFont="1" applyBorder="1"/>
    <xf numFmtId="2" fontId="104" fillId="0" borderId="60" xfId="4" applyNumberFormat="1" applyFont="1" applyBorder="1" applyAlignment="1">
      <alignment horizontal="right" vertical="center"/>
    </xf>
    <xf numFmtId="177" fontId="105" fillId="0" borderId="60" xfId="4" applyNumberFormat="1" applyFont="1" applyBorder="1"/>
    <xf numFmtId="0" fontId="106" fillId="0" borderId="60" xfId="4" applyFont="1" applyBorder="1"/>
    <xf numFmtId="0" fontId="103" fillId="0" borderId="61" xfId="4" applyFont="1" applyBorder="1"/>
    <xf numFmtId="0" fontId="107" fillId="17" borderId="0" xfId="4" applyFont="1" applyFill="1"/>
    <xf numFmtId="0" fontId="103" fillId="18" borderId="0" xfId="4" applyFont="1" applyFill="1"/>
    <xf numFmtId="0" fontId="108" fillId="0" borderId="0" xfId="4" applyFont="1" applyAlignment="1">
      <alignment horizontal="left" vertical="center"/>
    </xf>
    <xf numFmtId="0" fontId="103" fillId="0" borderId="0" xfId="4" applyFont="1" applyAlignment="1">
      <alignment vertical="center"/>
    </xf>
    <xf numFmtId="0" fontId="106" fillId="0" borderId="0" xfId="4" applyFont="1" applyAlignment="1">
      <alignment vertical="center"/>
    </xf>
    <xf numFmtId="0" fontId="103" fillId="0" borderId="62" xfId="4" applyFont="1" applyBorder="1" applyAlignment="1">
      <alignment vertical="center"/>
    </xf>
    <xf numFmtId="0" fontId="104" fillId="0" borderId="0" xfId="4" applyFont="1" applyAlignment="1">
      <alignment horizontal="center" vertical="center"/>
    </xf>
    <xf numFmtId="0" fontId="105" fillId="0" borderId="0" xfId="4" applyFont="1" applyAlignment="1">
      <alignment vertical="center"/>
    </xf>
    <xf numFmtId="0" fontId="105" fillId="4" borderId="0" xfId="4" applyFont="1" applyFill="1"/>
    <xf numFmtId="0" fontId="103" fillId="4" borderId="0" xfId="4" applyFont="1" applyFill="1"/>
    <xf numFmtId="14" fontId="103" fillId="4" borderId="0" xfId="4" applyNumberFormat="1" applyFont="1" applyFill="1"/>
    <xf numFmtId="2" fontId="103" fillId="4" borderId="0" xfId="4" applyNumberFormat="1" applyFont="1" applyFill="1"/>
    <xf numFmtId="177" fontId="103" fillId="4" borderId="0" xfId="4" applyNumberFormat="1" applyFont="1" applyFill="1"/>
    <xf numFmtId="176" fontId="103" fillId="4" borderId="0" xfId="4" applyNumberFormat="1" applyFont="1" applyFill="1"/>
    <xf numFmtId="168" fontId="64" fillId="4" borderId="0" xfId="4" applyNumberFormat="1" applyFont="1" applyFill="1"/>
    <xf numFmtId="168" fontId="103" fillId="4" borderId="0" xfId="4" applyNumberFormat="1" applyFont="1" applyFill="1" applyAlignment="1">
      <alignment horizontal="right"/>
    </xf>
    <xf numFmtId="0" fontId="105" fillId="0" borderId="0" xfId="4" applyFont="1" applyAlignment="1">
      <alignment horizontal="center" vertical="center"/>
    </xf>
    <xf numFmtId="0" fontId="64" fillId="0" borderId="0" xfId="4" applyFont="1" applyAlignment="1">
      <alignment vertical="center"/>
    </xf>
    <xf numFmtId="0" fontId="108" fillId="0" borderId="0" xfId="4" applyFont="1" applyAlignment="1">
      <alignment horizontal="right" vertical="center"/>
    </xf>
    <xf numFmtId="0" fontId="108" fillId="0" borderId="0" xfId="4" applyFont="1" applyAlignment="1">
      <alignment horizontal="center" vertical="center"/>
    </xf>
    <xf numFmtId="0" fontId="109" fillId="0" borderId="0" xfId="4" applyFont="1"/>
    <xf numFmtId="0" fontId="110" fillId="0" borderId="0" xfId="4" applyFont="1"/>
    <xf numFmtId="0" fontId="108" fillId="0" borderId="0" xfId="4" applyFont="1" applyAlignment="1">
      <alignment horizontal="center" vertical="center" wrapText="1"/>
    </xf>
    <xf numFmtId="0" fontId="108" fillId="0" borderId="0" xfId="4" applyFont="1" applyAlignment="1">
      <alignment vertical="center" wrapText="1"/>
    </xf>
    <xf numFmtId="0" fontId="64" fillId="0" borderId="63" xfId="4" applyFont="1" applyBorder="1" applyAlignment="1">
      <alignment horizontal="right" vertical="center"/>
    </xf>
    <xf numFmtId="0" fontId="108" fillId="0" borderId="63" xfId="4" applyFont="1" applyBorder="1" applyAlignment="1">
      <alignment horizontal="right" vertical="center"/>
    </xf>
    <xf numFmtId="176" fontId="111" fillId="0" borderId="0" xfId="4" applyNumberFormat="1" applyFont="1" applyAlignment="1">
      <alignment vertical="center"/>
    </xf>
    <xf numFmtId="176" fontId="112" fillId="0" borderId="0" xfId="4" applyNumberFormat="1" applyFont="1" applyAlignment="1">
      <alignment vertical="center"/>
    </xf>
    <xf numFmtId="176" fontId="112" fillId="0" borderId="0" xfId="4" applyNumberFormat="1" applyFont="1" applyAlignment="1">
      <alignment horizontal="center" vertical="center"/>
    </xf>
    <xf numFmtId="0" fontId="113" fillId="0" borderId="0" xfId="4" applyFont="1" applyAlignment="1">
      <alignment vertical="center"/>
    </xf>
    <xf numFmtId="0" fontId="64" fillId="0" borderId="63" xfId="4" applyFont="1" applyBorder="1" applyAlignment="1">
      <alignment horizontal="left" vertical="center"/>
    </xf>
    <xf numFmtId="0" fontId="108" fillId="0" borderId="63" xfId="4" applyFont="1" applyBorder="1" applyAlignment="1">
      <alignment horizontal="left" vertical="center"/>
    </xf>
    <xf numFmtId="0" fontId="114" fillId="0" borderId="63" xfId="4" applyFont="1" applyBorder="1" applyAlignment="1">
      <alignment horizontal="center" vertical="center"/>
    </xf>
    <xf numFmtId="176" fontId="64" fillId="0" borderId="63" xfId="4" applyNumberFormat="1" applyFont="1" applyBorder="1" applyAlignment="1">
      <alignment horizontal="center" vertical="center"/>
    </xf>
    <xf numFmtId="176" fontId="108" fillId="0" borderId="63" xfId="4" applyNumberFormat="1" applyFont="1" applyBorder="1" applyAlignment="1">
      <alignment horizontal="left" vertical="center"/>
    </xf>
    <xf numFmtId="0" fontId="115" fillId="0" borderId="0" xfId="4" applyFont="1" applyAlignment="1">
      <alignment vertical="center"/>
    </xf>
    <xf numFmtId="0" fontId="116" fillId="0" borderId="0" xfId="4" applyFont="1" applyAlignment="1">
      <alignment vertical="center"/>
    </xf>
    <xf numFmtId="0" fontId="116" fillId="0" borderId="0" xfId="4" applyFont="1" applyAlignment="1">
      <alignment horizontal="center" vertical="center"/>
    </xf>
    <xf numFmtId="0" fontId="64" fillId="0" borderId="63" xfId="4" applyFont="1" applyBorder="1" applyAlignment="1">
      <alignment horizontal="center" vertical="center" wrapText="1"/>
    </xf>
    <xf numFmtId="0" fontId="108" fillId="0" borderId="63" xfId="4" applyFont="1" applyBorder="1" applyAlignment="1">
      <alignment horizontal="center" vertical="center" wrapText="1"/>
    </xf>
    <xf numFmtId="1" fontId="115" fillId="0" borderId="0" xfId="4" applyNumberFormat="1" applyFont="1" applyAlignment="1">
      <alignment vertical="center"/>
    </xf>
    <xf numFmtId="1" fontId="116" fillId="0" borderId="0" xfId="4" applyNumberFormat="1" applyFont="1" applyAlignment="1">
      <alignment vertical="center"/>
    </xf>
    <xf numFmtId="1" fontId="116" fillId="0" borderId="0" xfId="4" applyNumberFormat="1" applyFont="1" applyAlignment="1">
      <alignment horizontal="center" vertical="center"/>
    </xf>
    <xf numFmtId="14" fontId="103" fillId="4" borderId="0" xfId="4" quotePrefix="1" applyNumberFormat="1" applyFont="1" applyFill="1"/>
    <xf numFmtId="0" fontId="64" fillId="0" borderId="0" xfId="4" applyFont="1" applyAlignment="1">
      <alignment horizontal="right" vertical="center" wrapText="1"/>
    </xf>
    <xf numFmtId="176" fontId="64" fillId="0" borderId="0" xfId="4" applyNumberFormat="1" applyFont="1" applyAlignment="1">
      <alignment horizontal="center" vertical="center"/>
    </xf>
    <xf numFmtId="176" fontId="64" fillId="0" borderId="0" xfId="4" applyNumberFormat="1" applyFont="1" applyAlignment="1">
      <alignment horizontal="left" vertical="center"/>
    </xf>
    <xf numFmtId="176" fontId="108" fillId="0" borderId="0" xfId="4" applyNumberFormat="1" applyFont="1" applyAlignment="1">
      <alignment horizontal="left" vertical="center"/>
    </xf>
    <xf numFmtId="1" fontId="103" fillId="0" borderId="0" xfId="4" applyNumberFormat="1" applyFont="1" applyAlignment="1">
      <alignment horizontal="center" vertical="center"/>
    </xf>
    <xf numFmtId="0" fontId="103" fillId="0" borderId="0" xfId="4" applyFont="1" applyAlignment="1">
      <alignment horizontal="left"/>
    </xf>
    <xf numFmtId="0" fontId="62" fillId="0" borderId="64" xfId="4" applyFont="1" applyBorder="1" applyAlignment="1">
      <alignment horizontal="center" vertical="center"/>
    </xf>
    <xf numFmtId="0" fontId="64" fillId="0" borderId="0" xfId="4" applyFont="1" applyAlignment="1">
      <alignment horizontal="center" vertical="center"/>
    </xf>
    <xf numFmtId="0" fontId="106" fillId="0" borderId="0" xfId="4" applyFont="1" applyAlignment="1">
      <alignment horizontal="center" vertical="center"/>
    </xf>
    <xf numFmtId="0" fontId="106" fillId="0" borderId="65" xfId="4" applyFont="1" applyBorder="1" applyAlignment="1">
      <alignment horizontal="center" vertical="center"/>
    </xf>
    <xf numFmtId="0" fontId="103" fillId="0" borderId="0" xfId="4" applyFont="1" applyAlignment="1">
      <alignment horizontal="center" vertical="center"/>
    </xf>
    <xf numFmtId="177" fontId="117" fillId="0" borderId="0" xfId="4" applyNumberFormat="1" applyFont="1" applyAlignment="1">
      <alignment vertical="center"/>
    </xf>
    <xf numFmtId="177" fontId="117" fillId="0" borderId="0" xfId="4" applyNumberFormat="1" applyFont="1" applyAlignment="1">
      <alignment horizontal="left" vertical="center"/>
    </xf>
    <xf numFmtId="0" fontId="62" fillId="0" borderId="0" xfId="4" applyFont="1" applyAlignment="1">
      <alignment vertical="center"/>
    </xf>
    <xf numFmtId="0" fontId="108" fillId="0" borderId="65" xfId="4" applyFont="1" applyBorder="1" applyAlignment="1">
      <alignment horizontal="left" vertical="center"/>
    </xf>
    <xf numFmtId="0" fontId="108" fillId="0" borderId="0" xfId="4" applyFont="1" applyAlignment="1">
      <alignment horizontal="center"/>
    </xf>
    <xf numFmtId="177" fontId="118" fillId="0" borderId="0" xfId="4" applyNumberFormat="1" applyFont="1" applyAlignment="1">
      <alignment vertical="center"/>
    </xf>
    <xf numFmtId="0" fontId="62" fillId="0" borderId="0" xfId="4" applyFont="1" applyAlignment="1">
      <alignment horizontal="right" vertical="center"/>
    </xf>
    <xf numFmtId="0" fontId="64" fillId="0" borderId="0" xfId="4" applyFont="1" applyAlignment="1">
      <alignment horizontal="right" vertical="center"/>
    </xf>
    <xf numFmtId="1" fontId="115" fillId="0" borderId="0" xfId="4" applyNumberFormat="1" applyFont="1" applyAlignment="1">
      <alignment horizontal="center" vertical="center"/>
    </xf>
    <xf numFmtId="176" fontId="116" fillId="0" borderId="0" xfId="4" applyNumberFormat="1" applyFont="1" applyAlignment="1">
      <alignment horizontal="center" vertical="center"/>
    </xf>
    <xf numFmtId="0" fontId="119" fillId="0" borderId="0" xfId="4" applyFont="1" applyAlignment="1">
      <alignment vertical="center"/>
    </xf>
    <xf numFmtId="0" fontId="120" fillId="0" borderId="0" xfId="4" applyFont="1" applyAlignment="1">
      <alignment vertical="center" wrapText="1"/>
    </xf>
    <xf numFmtId="0" fontId="107" fillId="17" borderId="0" xfId="4" applyFont="1" applyFill="1" applyAlignment="1">
      <alignment wrapText="1"/>
    </xf>
    <xf numFmtId="0" fontId="103" fillId="19" borderId="0" xfId="4" applyFont="1" applyFill="1" applyAlignment="1">
      <alignment wrapText="1"/>
    </xf>
    <xf numFmtId="0" fontId="103" fillId="20" borderId="0" xfId="4" applyFont="1" applyFill="1"/>
    <xf numFmtId="0" fontId="104" fillId="20" borderId="0" xfId="4" applyFont="1" applyFill="1" applyAlignment="1">
      <alignment horizontal="left" vertical="center"/>
    </xf>
    <xf numFmtId="0" fontId="104" fillId="20" borderId="0" xfId="4" applyFont="1" applyFill="1" applyAlignment="1">
      <alignment vertical="center"/>
    </xf>
    <xf numFmtId="0" fontId="105" fillId="20" borderId="0" xfId="4" applyFont="1" applyFill="1"/>
    <xf numFmtId="0" fontId="103" fillId="0" borderId="0" xfId="4" applyFont="1" applyAlignment="1">
      <alignment vertical="center" wrapText="1"/>
    </xf>
    <xf numFmtId="0" fontId="106" fillId="0" borderId="0" xfId="4" applyFont="1" applyAlignment="1">
      <alignment vertical="center" wrapText="1"/>
    </xf>
    <xf numFmtId="0" fontId="106" fillId="0" borderId="0" xfId="4" applyFont="1" applyAlignment="1">
      <alignment horizontal="left" wrapText="1"/>
    </xf>
    <xf numFmtId="0" fontId="121" fillId="0" borderId="62" xfId="4" applyFont="1" applyBorder="1"/>
    <xf numFmtId="0" fontId="103" fillId="4" borderId="0" xfId="4" applyFont="1" applyFill="1" applyAlignment="1">
      <alignment wrapText="1"/>
    </xf>
    <xf numFmtId="0" fontId="104" fillId="4" borderId="0" xfId="4" applyFont="1" applyFill="1" applyAlignment="1">
      <alignment horizontal="left" vertical="center"/>
    </xf>
    <xf numFmtId="0" fontId="104" fillId="4" borderId="0" xfId="4" applyFont="1" applyFill="1" applyAlignment="1">
      <alignment vertical="center"/>
    </xf>
    <xf numFmtId="176" fontId="106" fillId="0" borderId="0" xfId="4" applyNumberFormat="1" applyFont="1" applyAlignment="1">
      <alignment horizontal="center" vertical="center"/>
    </xf>
    <xf numFmtId="177" fontId="103" fillId="0" borderId="0" xfId="4" applyNumberFormat="1" applyFont="1" applyAlignment="1">
      <alignment vertical="center"/>
    </xf>
    <xf numFmtId="177" fontId="106" fillId="0" borderId="0" xfId="4" applyNumberFormat="1" applyFont="1" applyAlignment="1">
      <alignment horizontal="right" vertical="center"/>
    </xf>
    <xf numFmtId="177" fontId="106" fillId="0" borderId="0" xfId="4" applyNumberFormat="1" applyFont="1" applyAlignment="1">
      <alignment horizontal="center" vertical="center"/>
    </xf>
    <xf numFmtId="177" fontId="106" fillId="0" borderId="62" xfId="4" applyNumberFormat="1" applyFont="1" applyBorder="1" applyAlignment="1">
      <alignment horizontal="center" vertical="center"/>
    </xf>
    <xf numFmtId="17" fontId="107" fillId="17" borderId="0" xfId="4" applyNumberFormat="1" applyFont="1" applyFill="1" applyAlignment="1">
      <alignment horizontal="left" vertical="center"/>
    </xf>
    <xf numFmtId="17" fontId="64" fillId="4" borderId="0" xfId="4" applyNumberFormat="1" applyFont="1" applyFill="1" applyAlignment="1">
      <alignment horizontal="left" vertical="center"/>
    </xf>
    <xf numFmtId="0" fontId="103" fillId="21" borderId="0" xfId="4" applyFont="1" applyFill="1"/>
    <xf numFmtId="0" fontId="103" fillId="0" borderId="66" xfId="4" applyFont="1" applyBorder="1"/>
    <xf numFmtId="0" fontId="122" fillId="0" borderId="66" xfId="4" applyFont="1" applyBorder="1" applyAlignment="1">
      <alignment horizontal="center" vertical="center"/>
    </xf>
    <xf numFmtId="172" fontId="52" fillId="0" borderId="0" xfId="4" applyNumberFormat="1" applyFont="1" applyAlignment="1">
      <alignment horizontal="center" vertical="center"/>
    </xf>
    <xf numFmtId="176" fontId="62" fillId="0" borderId="0" xfId="4" applyNumberFormat="1" applyFont="1" applyAlignment="1">
      <alignment horizontal="right" vertical="center"/>
    </xf>
    <xf numFmtId="176" fontId="62" fillId="0" borderId="0" xfId="4" applyNumberFormat="1" applyFont="1" applyAlignment="1">
      <alignment horizontal="left" vertical="center"/>
    </xf>
    <xf numFmtId="177" fontId="105" fillId="0" borderId="0" xfId="4" applyNumberFormat="1" applyFont="1" applyAlignment="1">
      <alignment horizontal="right" vertical="center"/>
    </xf>
    <xf numFmtId="0" fontId="105" fillId="0" borderId="0" xfId="4" applyFont="1" applyAlignment="1">
      <alignment horizontal="center"/>
    </xf>
    <xf numFmtId="0" fontId="64" fillId="4" borderId="0" xfId="4" applyFont="1" applyFill="1"/>
    <xf numFmtId="0" fontId="103" fillId="0" borderId="0" xfId="4" applyFont="1" applyAlignment="1">
      <alignment horizontal="right"/>
    </xf>
    <xf numFmtId="17" fontId="103" fillId="0" borderId="0" xfId="4" applyNumberFormat="1" applyFont="1"/>
    <xf numFmtId="0" fontId="123" fillId="0" borderId="0" xfId="0" applyFont="1" applyAlignment="1">
      <alignment vertical="center" wrapText="1"/>
    </xf>
    <xf numFmtId="168" fontId="64" fillId="0" borderId="0" xfId="1" applyNumberFormat="1" applyFont="1" applyAlignment="1">
      <alignment vertical="center" wrapText="1"/>
    </xf>
    <xf numFmtId="168" fontId="62" fillId="4" borderId="67" xfId="4" applyNumberFormat="1" applyFont="1" applyFill="1" applyBorder="1" applyAlignment="1">
      <alignment horizontal="right" vertical="center"/>
    </xf>
    <xf numFmtId="0" fontId="52" fillId="0" borderId="0" xfId="4" applyFont="1" applyAlignment="1">
      <alignment horizontal="center" vertical="center"/>
    </xf>
    <xf numFmtId="0" fontId="106" fillId="0" borderId="0" xfId="4" applyFont="1" applyAlignment="1">
      <alignment horizontal="left" vertical="center"/>
    </xf>
    <xf numFmtId="0" fontId="124" fillId="0" borderId="0" xfId="4" applyFont="1" applyAlignment="1">
      <alignment horizontal="center"/>
    </xf>
    <xf numFmtId="0" fontId="103" fillId="0" borderId="0" xfId="4" applyFont="1" applyAlignment="1">
      <alignment horizontal="center"/>
    </xf>
    <xf numFmtId="0" fontId="125" fillId="0" borderId="0" xfId="4" applyFont="1"/>
    <xf numFmtId="180" fontId="126" fillId="0" borderId="0" xfId="4" applyNumberFormat="1" applyFont="1" applyAlignment="1">
      <alignment vertical="center"/>
    </xf>
    <xf numFmtId="0" fontId="106" fillId="0" borderId="62" xfId="4" applyFont="1" applyBorder="1" applyAlignment="1">
      <alignment horizontal="left" vertical="center"/>
    </xf>
    <xf numFmtId="179" fontId="103" fillId="0" borderId="0" xfId="4" applyNumberFormat="1" applyFont="1" applyAlignment="1">
      <alignment horizontal="center"/>
    </xf>
    <xf numFmtId="178" fontId="116" fillId="0" borderId="0" xfId="4" applyNumberFormat="1" applyFont="1" applyAlignment="1">
      <alignment vertical="center"/>
    </xf>
    <xf numFmtId="0" fontId="115" fillId="0" borderId="0" xfId="4" applyFont="1" applyAlignment="1">
      <alignment horizontal="center"/>
    </xf>
    <xf numFmtId="177" fontId="62" fillId="0" borderId="0" xfId="4" applyNumberFormat="1" applyFont="1"/>
    <xf numFmtId="0" fontId="103" fillId="7" borderId="0" xfId="4" applyFont="1" applyFill="1"/>
    <xf numFmtId="177" fontId="62" fillId="0" borderId="62" xfId="4" applyNumberFormat="1" applyFont="1" applyBorder="1"/>
    <xf numFmtId="0" fontId="127" fillId="0" borderId="0" xfId="4" applyFont="1" applyAlignment="1">
      <alignment vertical="center" wrapText="1"/>
    </xf>
    <xf numFmtId="0" fontId="104" fillId="0" borderId="0" xfId="4" applyFont="1" applyAlignment="1">
      <alignment horizontal="left" vertical="center"/>
    </xf>
    <xf numFmtId="0" fontId="104" fillId="0" borderId="62" xfId="4" applyFont="1" applyBorder="1" applyAlignment="1">
      <alignment horizontal="left" vertical="center"/>
    </xf>
    <xf numFmtId="179" fontId="103" fillId="0" borderId="0" xfId="4" applyNumberFormat="1" applyFont="1" applyAlignment="1" applyProtection="1">
      <alignment horizontal="center"/>
      <protection locked="0"/>
    </xf>
    <xf numFmtId="2" fontId="103" fillId="0" borderId="0" xfId="4" applyNumberFormat="1" applyFont="1" applyAlignment="1">
      <alignment horizontal="right"/>
    </xf>
    <xf numFmtId="0" fontId="128" fillId="0" borderId="0" xfId="4" applyFont="1"/>
    <xf numFmtId="0" fontId="127" fillId="0" borderId="0" xfId="4" applyFont="1"/>
    <xf numFmtId="180" fontId="129" fillId="0" borderId="0" xfId="4" applyNumberFormat="1" applyFont="1" applyAlignment="1">
      <alignment vertical="center"/>
    </xf>
    <xf numFmtId="0" fontId="130" fillId="0" borderId="0" xfId="4" applyFont="1" applyAlignment="1">
      <alignment vertical="center"/>
    </xf>
    <xf numFmtId="180" fontId="64" fillId="0" borderId="0" xfId="4" applyNumberFormat="1" applyFont="1" applyAlignment="1">
      <alignment vertical="center"/>
    </xf>
    <xf numFmtId="180" fontId="62" fillId="0" borderId="0" xfId="4" applyNumberFormat="1" applyFont="1" applyAlignment="1">
      <alignment vertical="center"/>
    </xf>
    <xf numFmtId="0" fontId="103" fillId="0" borderId="62" xfId="4" applyFont="1" applyBorder="1"/>
    <xf numFmtId="168" fontId="62" fillId="0" borderId="0" xfId="4" applyNumberFormat="1" applyFont="1" applyAlignment="1">
      <alignment horizontal="left" vertical="center"/>
    </xf>
    <xf numFmtId="179" fontId="103" fillId="0" borderId="0" xfId="4" applyNumberFormat="1" applyFont="1"/>
    <xf numFmtId="179" fontId="103" fillId="21" borderId="0" xfId="4" applyNumberFormat="1" applyFont="1" applyFill="1"/>
    <xf numFmtId="0" fontId="108" fillId="0" borderId="0" xfId="4" applyFont="1" applyAlignment="1">
      <alignment vertical="center"/>
    </xf>
    <xf numFmtId="0" fontId="131" fillId="0" borderId="0" xfId="1" applyFont="1" applyAlignment="1">
      <alignment vertical="center" wrapText="1"/>
    </xf>
    <xf numFmtId="168" fontId="64" fillId="0" borderId="0" xfId="0" applyNumberFormat="1" applyFont="1" applyAlignment="1">
      <alignment vertical="center" wrapText="1"/>
    </xf>
    <xf numFmtId="17" fontId="64" fillId="0" borderId="0" xfId="4" applyNumberFormat="1" applyFont="1"/>
    <xf numFmtId="0" fontId="64" fillId="0" borderId="0" xfId="4" applyFont="1"/>
    <xf numFmtId="0" fontId="106" fillId="0" borderId="68" xfId="4" applyFont="1" applyBorder="1" applyAlignment="1">
      <alignment horizontal="center" vertical="center"/>
    </xf>
    <xf numFmtId="0" fontId="64" fillId="0" borderId="0" xfId="4" applyFont="1" applyAlignment="1">
      <alignment vertical="center" wrapText="1"/>
    </xf>
    <xf numFmtId="0" fontId="103" fillId="0" borderId="0" xfId="4" applyFont="1" applyAlignment="1">
      <alignment horizontal="right" vertical="center"/>
    </xf>
    <xf numFmtId="0" fontId="62" fillId="0" borderId="0" xfId="4" applyFont="1" applyAlignment="1">
      <alignment horizontal="center" vertical="center"/>
    </xf>
    <xf numFmtId="0" fontId="103" fillId="0" borderId="0" xfId="4" applyFont="1" applyAlignment="1">
      <alignment wrapText="1"/>
    </xf>
    <xf numFmtId="0" fontId="103" fillId="0" borderId="0" xfId="4" applyFont="1" applyAlignment="1">
      <alignment horizontal="right" wrapText="1"/>
    </xf>
    <xf numFmtId="1" fontId="103" fillId="0" borderId="0" xfId="4" applyNumberFormat="1" applyFont="1"/>
    <xf numFmtId="178" fontId="118" fillId="0" borderId="0" xfId="4" applyNumberFormat="1" applyFont="1" applyAlignment="1">
      <alignment vertical="center"/>
    </xf>
    <xf numFmtId="0" fontId="132" fillId="0" borderId="0" xfId="4" applyFont="1" applyAlignment="1">
      <alignment vertical="center"/>
    </xf>
    <xf numFmtId="0" fontId="62" fillId="0" borderId="0" xfId="4" applyFont="1" applyAlignment="1">
      <alignment horizontal="right" vertical="center" wrapText="1"/>
    </xf>
    <xf numFmtId="49" fontId="133" fillId="0" borderId="0" xfId="4" applyNumberFormat="1" applyFont="1" applyAlignment="1">
      <alignment horizontal="left"/>
    </xf>
    <xf numFmtId="49" fontId="134" fillId="0" borderId="0" xfId="4" applyNumberFormat="1" applyFont="1" applyAlignment="1">
      <alignment horizontal="left"/>
    </xf>
    <xf numFmtId="172" fontId="116" fillId="0" borderId="0" xfId="4" applyNumberFormat="1" applyFont="1" applyAlignment="1">
      <alignment vertical="top"/>
    </xf>
    <xf numFmtId="49" fontId="103" fillId="0" borderId="0" xfId="4" applyNumberFormat="1" applyFont="1" applyAlignment="1">
      <alignment horizontal="left"/>
    </xf>
    <xf numFmtId="49" fontId="135" fillId="0" borderId="0" xfId="4" applyNumberFormat="1" applyFont="1" applyAlignment="1">
      <alignment horizontal="left"/>
    </xf>
    <xf numFmtId="49" fontId="133" fillId="0" borderId="69" xfId="4" applyNumberFormat="1" applyFont="1" applyBorder="1"/>
    <xf numFmtId="49" fontId="133" fillId="0" borderId="0" xfId="4" applyNumberFormat="1" applyFont="1"/>
    <xf numFmtId="0" fontId="64" fillId="17" borderId="0" xfId="4" applyFont="1" applyFill="1"/>
    <xf numFmtId="1" fontId="64" fillId="0" borderId="0" xfId="4" applyNumberFormat="1" applyFont="1"/>
    <xf numFmtId="49" fontId="135" fillId="0" borderId="0" xfId="4" applyNumberFormat="1" applyFont="1"/>
    <xf numFmtId="2" fontId="62" fillId="0" borderId="0" xfId="4" applyNumberFormat="1" applyFont="1" applyAlignment="1">
      <alignment horizontal="right" vertical="center"/>
    </xf>
    <xf numFmtId="0" fontId="136" fillId="17" borderId="0" xfId="4" applyFont="1" applyFill="1"/>
    <xf numFmtId="176" fontId="104" fillId="0" borderId="0" xfId="4" applyNumberFormat="1" applyFont="1" applyAlignment="1">
      <alignment horizontal="left" vertical="center"/>
    </xf>
    <xf numFmtId="0" fontId="104" fillId="0" borderId="0" xfId="4" applyFont="1"/>
    <xf numFmtId="0" fontId="105" fillId="0" borderId="62" xfId="4" applyFont="1" applyBorder="1"/>
    <xf numFmtId="1" fontId="64" fillId="5" borderId="0" xfId="4" applyNumberFormat="1" applyFont="1" applyFill="1"/>
    <xf numFmtId="0" fontId="103" fillId="0" borderId="70" xfId="4" applyFont="1" applyBorder="1"/>
    <xf numFmtId="176" fontId="62" fillId="0" borderId="70" xfId="4" applyNumberFormat="1" applyFont="1" applyBorder="1" applyAlignment="1">
      <alignment horizontal="right" vertical="center"/>
    </xf>
    <xf numFmtId="176" fontId="62" fillId="0" borderId="70" xfId="4" applyNumberFormat="1" applyFont="1" applyBorder="1" applyAlignment="1">
      <alignment horizontal="left" vertical="center"/>
    </xf>
    <xf numFmtId="2" fontId="104" fillId="0" borderId="70" xfId="4" applyNumberFormat="1" applyFont="1" applyBorder="1" applyAlignment="1">
      <alignment horizontal="right" vertical="center"/>
    </xf>
    <xf numFmtId="177" fontId="105" fillId="0" borderId="70" xfId="4" applyNumberFormat="1" applyFont="1" applyBorder="1"/>
    <xf numFmtId="0" fontId="106" fillId="0" borderId="70" xfId="4" applyFont="1" applyBorder="1"/>
    <xf numFmtId="0" fontId="103" fillId="0" borderId="71" xfId="4" applyFont="1" applyBorder="1"/>
    <xf numFmtId="0" fontId="103" fillId="17" borderId="0" xfId="4" applyFont="1" applyFill="1"/>
    <xf numFmtId="176" fontId="104" fillId="17" borderId="0" xfId="4" applyNumberFormat="1" applyFont="1" applyFill="1" applyAlignment="1">
      <alignment horizontal="right" vertical="center"/>
    </xf>
    <xf numFmtId="176" fontId="104" fillId="17" borderId="0" xfId="4" applyNumberFormat="1" applyFont="1" applyFill="1"/>
    <xf numFmtId="2" fontId="104" fillId="17" borderId="0" xfId="4" applyNumberFormat="1" applyFont="1" applyFill="1" applyAlignment="1">
      <alignment horizontal="right" vertical="center"/>
    </xf>
    <xf numFmtId="177" fontId="105" fillId="17" borderId="0" xfId="4" applyNumberFormat="1" applyFont="1" applyFill="1"/>
    <xf numFmtId="0" fontId="106" fillId="17" borderId="0" xfId="4" applyFont="1" applyFill="1"/>
    <xf numFmtId="49" fontId="103" fillId="0" borderId="0" xfId="4" applyNumberFormat="1" applyFont="1"/>
    <xf numFmtId="0" fontId="106" fillId="4" borderId="0" xfId="4" applyFont="1" applyFill="1"/>
    <xf numFmtId="0" fontId="107" fillId="17" borderId="72" xfId="4" applyFont="1" applyFill="1" applyBorder="1"/>
    <xf numFmtId="178" fontId="103" fillId="0" borderId="0" xfId="4" applyNumberFormat="1" applyFont="1"/>
    <xf numFmtId="17" fontId="103" fillId="0" borderId="0" xfId="4" applyNumberFormat="1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108" fillId="10" borderId="0" xfId="4" applyFont="1" applyFill="1" applyAlignment="1">
      <alignment horizontal="left" vertical="center"/>
    </xf>
    <xf numFmtId="0" fontId="105" fillId="10" borderId="0" xfId="4" applyFont="1" applyFill="1"/>
    <xf numFmtId="176" fontId="62" fillId="22" borderId="0" xfId="4" applyNumberFormat="1" applyFont="1" applyFill="1" applyAlignment="1">
      <alignment horizontal="right" vertical="center"/>
    </xf>
    <xf numFmtId="0" fontId="137" fillId="0" borderId="0" xfId="4" applyFont="1"/>
    <xf numFmtId="177" fontId="106" fillId="10" borderId="0" xfId="4" applyNumberFormat="1" applyFont="1" applyFill="1" applyAlignment="1">
      <alignment horizontal="left" vertical="center"/>
    </xf>
    <xf numFmtId="176" fontId="104" fillId="10" borderId="0" xfId="4" applyNumberFormat="1" applyFont="1" applyFill="1" applyAlignment="1">
      <alignment horizontal="right" vertical="center"/>
    </xf>
    <xf numFmtId="176" fontId="104" fillId="10" borderId="0" xfId="4" applyNumberFormat="1" applyFont="1" applyFill="1"/>
    <xf numFmtId="2" fontId="104" fillId="10" borderId="0" xfId="4" applyNumberFormat="1" applyFont="1" applyFill="1" applyAlignment="1">
      <alignment horizontal="right" vertical="center"/>
    </xf>
    <xf numFmtId="177" fontId="105" fillId="10" borderId="0" xfId="4" applyNumberFormat="1" applyFont="1" applyFill="1"/>
    <xf numFmtId="0" fontId="106" fillId="10" borderId="0" xfId="4" applyFont="1" applyFill="1"/>
    <xf numFmtId="0" fontId="107" fillId="10" borderId="0" xfId="4" applyFont="1" applyFill="1"/>
    <xf numFmtId="14" fontId="103" fillId="10" borderId="0" xfId="4" applyNumberFormat="1" applyFont="1" applyFill="1"/>
    <xf numFmtId="2" fontId="103" fillId="10" borderId="0" xfId="4" applyNumberFormat="1" applyFont="1" applyFill="1"/>
    <xf numFmtId="177" fontId="103" fillId="10" borderId="0" xfId="4" applyNumberFormat="1" applyFont="1" applyFill="1"/>
    <xf numFmtId="176" fontId="103" fillId="10" borderId="0" xfId="4" applyNumberFormat="1" applyFont="1" applyFill="1"/>
    <xf numFmtId="168" fontId="64" fillId="10" borderId="0" xfId="4" applyNumberFormat="1" applyFont="1" applyFill="1"/>
    <xf numFmtId="168" fontId="103" fillId="10" borderId="0" xfId="4" applyNumberFormat="1" applyFont="1" applyFill="1" applyAlignment="1">
      <alignment horizontal="right"/>
    </xf>
    <xf numFmtId="0" fontId="116" fillId="10" borderId="0" xfId="4" applyFont="1" applyFill="1"/>
    <xf numFmtId="0" fontId="115" fillId="10" borderId="0" xfId="4" applyFont="1" applyFill="1"/>
    <xf numFmtId="176" fontId="116" fillId="10" borderId="0" xfId="4" applyNumberFormat="1" applyFont="1" applyFill="1" applyAlignment="1">
      <alignment horizontal="right" vertical="center"/>
    </xf>
    <xf numFmtId="177" fontId="116" fillId="10" borderId="0" xfId="4" applyNumberFormat="1" applyFont="1" applyFill="1" applyAlignment="1">
      <alignment horizontal="left" vertical="center"/>
    </xf>
    <xf numFmtId="176" fontId="106" fillId="10" borderId="0" xfId="4" applyNumberFormat="1" applyFont="1" applyFill="1" applyAlignment="1">
      <alignment horizontal="right" vertical="center"/>
    </xf>
    <xf numFmtId="176" fontId="106" fillId="10" borderId="0" xfId="4" applyNumberFormat="1" applyFont="1" applyFill="1"/>
    <xf numFmtId="2" fontId="106" fillId="10" borderId="0" xfId="4" applyNumberFormat="1" applyFont="1" applyFill="1" applyAlignment="1">
      <alignment horizontal="right" vertical="center"/>
    </xf>
    <xf numFmtId="168" fontId="103" fillId="10" borderId="0" xfId="4" applyNumberFormat="1" applyFont="1" applyFill="1"/>
    <xf numFmtId="0" fontId="103" fillId="10" borderId="0" xfId="4" applyFont="1" applyFill="1" applyAlignment="1">
      <alignment horizontal="right" vertical="center"/>
    </xf>
    <xf numFmtId="0" fontId="103" fillId="10" borderId="60" xfId="4" applyFont="1" applyFill="1" applyBorder="1"/>
    <xf numFmtId="176" fontId="106" fillId="10" borderId="60" xfId="4" applyNumberFormat="1" applyFont="1" applyFill="1" applyBorder="1" applyAlignment="1">
      <alignment horizontal="right" vertical="center"/>
    </xf>
    <xf numFmtId="176" fontId="106" fillId="10" borderId="60" xfId="4" applyNumberFormat="1" applyFont="1" applyFill="1" applyBorder="1"/>
    <xf numFmtId="2" fontId="106" fillId="10" borderId="60" xfId="4" applyNumberFormat="1" applyFont="1" applyFill="1" applyBorder="1" applyAlignment="1">
      <alignment horizontal="right" vertical="center"/>
    </xf>
    <xf numFmtId="177" fontId="103" fillId="10" borderId="60" xfId="4" applyNumberFormat="1" applyFont="1" applyFill="1" applyBorder="1"/>
    <xf numFmtId="0" fontId="106" fillId="10" borderId="60" xfId="4" applyFont="1" applyFill="1" applyBorder="1"/>
    <xf numFmtId="0" fontId="103" fillId="10" borderId="61" xfId="4" applyFont="1" applyFill="1" applyBorder="1"/>
    <xf numFmtId="2" fontId="106" fillId="10" borderId="0" xfId="4" applyNumberFormat="1" applyFont="1" applyFill="1" applyAlignment="1">
      <alignment horizontal="left" vertical="center"/>
    </xf>
    <xf numFmtId="0" fontId="138" fillId="0" borderId="0" xfId="1" applyFont="1" applyFill="1" applyBorder="1" applyAlignment="1" applyProtection="1">
      <alignment vertical="center"/>
    </xf>
    <xf numFmtId="0" fontId="138" fillId="0" borderId="0" xfId="1" applyFont="1" applyFill="1" applyBorder="1" applyAlignment="1" applyProtection="1">
      <alignment vertical="center" wrapText="1"/>
    </xf>
    <xf numFmtId="9" fontId="139" fillId="0" borderId="0" xfId="5" applyFont="1" applyFill="1" applyBorder="1" applyAlignment="1" applyProtection="1">
      <alignment vertical="center" wrapText="1"/>
    </xf>
    <xf numFmtId="9" fontId="140" fillId="0" borderId="0" xfId="5" applyFont="1" applyFill="1" applyBorder="1" applyAlignment="1" applyProtection="1">
      <alignment vertical="center" wrapText="1"/>
    </xf>
    <xf numFmtId="0" fontId="141" fillId="0" borderId="0" xfId="1" applyFont="1" applyFill="1" applyBorder="1" applyAlignment="1" applyProtection="1">
      <alignment vertical="center"/>
    </xf>
    <xf numFmtId="0" fontId="142" fillId="0" borderId="0" xfId="1" applyFont="1" applyFill="1" applyBorder="1" applyAlignment="1" applyProtection="1">
      <alignment horizontal="center" vertical="top"/>
    </xf>
    <xf numFmtId="0" fontId="142" fillId="0" borderId="0" xfId="1" applyFont="1" applyFill="1" applyBorder="1" applyAlignment="1" applyProtection="1">
      <alignment vertical="top"/>
    </xf>
    <xf numFmtId="0" fontId="46" fillId="0" borderId="0" xfId="1" applyFont="1" applyFill="1" applyBorder="1" applyAlignment="1" applyProtection="1">
      <alignment horizontal="center" vertical="top"/>
    </xf>
    <xf numFmtId="0" fontId="36" fillId="0" borderId="0" xfId="1" applyFont="1" applyFill="1" applyBorder="1" applyAlignment="1" applyProtection="1">
      <alignment horizontal="center" vertical="top"/>
    </xf>
    <xf numFmtId="0" fontId="143" fillId="0" borderId="0" xfId="1" applyFont="1" applyFill="1" applyBorder="1" applyAlignment="1" applyProtection="1">
      <alignment horizontal="center" vertical="top"/>
    </xf>
    <xf numFmtId="0" fontId="52" fillId="0" borderId="0" xfId="1" applyFont="1" applyFill="1" applyBorder="1" applyAlignment="1" applyProtection="1">
      <alignment horizontal="left" vertical="center" wrapText="1"/>
    </xf>
    <xf numFmtId="0" fontId="52" fillId="0" borderId="0" xfId="1" applyFont="1" applyFill="1" applyBorder="1" applyAlignment="1" applyProtection="1">
      <alignment horizontal="left" vertical="center"/>
    </xf>
    <xf numFmtId="0" fontId="52" fillId="0" borderId="0" xfId="1" applyFont="1" applyFill="1" applyBorder="1" applyAlignment="1" applyProtection="1">
      <alignment vertical="center"/>
    </xf>
    <xf numFmtId="0" fontId="52" fillId="0" borderId="0" xfId="1" applyFont="1" applyFill="1" applyBorder="1" applyAlignment="1" applyProtection="1">
      <alignment vertical="center" wrapText="1"/>
    </xf>
    <xf numFmtId="0" fontId="52" fillId="0" borderId="0" xfId="1" applyFont="1" applyFill="1" applyBorder="1" applyAlignment="1" applyProtection="1">
      <alignment horizontal="center" vertical="center" wrapText="1"/>
    </xf>
    <xf numFmtId="0" fontId="52" fillId="0" borderId="0" xfId="1" applyFont="1" applyFill="1" applyBorder="1" applyAlignment="1" applyProtection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textRotation="90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144" fillId="0" borderId="0" xfId="0" applyFont="1" applyAlignment="1">
      <alignment horizontal="right" vertical="center"/>
    </xf>
    <xf numFmtId="0" fontId="36" fillId="0" borderId="0" xfId="0" applyFont="1" applyAlignment="1">
      <alignment vertical="center" textRotation="90"/>
    </xf>
    <xf numFmtId="0" fontId="46" fillId="0" borderId="0" xfId="0" applyFont="1" applyAlignment="1">
      <alignment vertical="center"/>
    </xf>
    <xf numFmtId="164" fontId="38" fillId="0" borderId="0" xfId="0" applyNumberFormat="1" applyFont="1" applyAlignment="1">
      <alignment vertical="center"/>
    </xf>
    <xf numFmtId="0" fontId="145" fillId="0" borderId="0" xfId="0" applyFont="1" applyAlignment="1">
      <alignment vertical="center"/>
    </xf>
    <xf numFmtId="0" fontId="36" fillId="0" borderId="0" xfId="0" applyFont="1"/>
    <xf numFmtId="0" fontId="49" fillId="0" borderId="0" xfId="0" applyFont="1" applyAlignment="1">
      <alignment vertical="center" wrapText="1"/>
    </xf>
    <xf numFmtId="0" fontId="39" fillId="0" borderId="0" xfId="0" applyFont="1" applyAlignment="1">
      <alignment vertical="center" textRotation="90"/>
    </xf>
    <xf numFmtId="0" fontId="48" fillId="0" borderId="0" xfId="0" applyFont="1" applyAlignment="1">
      <alignment vertical="center"/>
    </xf>
    <xf numFmtId="0" fontId="146" fillId="0" borderId="0" xfId="0" applyFont="1"/>
    <xf numFmtId="181" fontId="54" fillId="0" borderId="0" xfId="0" applyNumberFormat="1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147" fillId="0" borderId="0" xfId="0" applyFont="1" applyAlignment="1">
      <alignment vertical="center" wrapText="1"/>
    </xf>
    <xf numFmtId="0" fontId="116" fillId="0" borderId="0" xfId="0" applyFont="1" applyAlignment="1">
      <alignment vertical="top"/>
    </xf>
    <xf numFmtId="0" fontId="116" fillId="0" borderId="0" xfId="0" applyFont="1" applyAlignment="1">
      <alignment vertical="center"/>
    </xf>
    <xf numFmtId="181" fontId="57" fillId="0" borderId="0" xfId="0" applyNumberFormat="1" applyFont="1" applyAlignment="1">
      <alignment vertical="center" wrapText="1"/>
    </xf>
    <xf numFmtId="181" fontId="56" fillId="0" borderId="0" xfId="0" applyNumberFormat="1" applyFont="1" applyAlignment="1">
      <alignment vertical="center" wrapText="1"/>
    </xf>
    <xf numFmtId="181" fontId="56" fillId="0" borderId="0" xfId="0" applyNumberFormat="1" applyFont="1" applyAlignment="1">
      <alignment horizontal="left" vertical="center" wrapText="1"/>
    </xf>
    <xf numFmtId="0" fontId="139" fillId="0" borderId="0" xfId="0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78" fillId="0" borderId="0" xfId="1" applyFill="1" applyBorder="1" applyProtection="1"/>
    <xf numFmtId="0" fontId="146" fillId="0" borderId="0" xfId="0" applyFont="1" applyAlignment="1">
      <alignment textRotation="90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vertical="center" wrapText="1"/>
    </xf>
    <xf numFmtId="0" fontId="150" fillId="0" borderId="0" xfId="0" applyFont="1"/>
    <xf numFmtId="0" fontId="118" fillId="0" borderId="0" xfId="0" applyFont="1" applyAlignment="1">
      <alignment vertical="top"/>
    </xf>
    <xf numFmtId="0" fontId="151" fillId="0" borderId="0" xfId="0" applyFont="1"/>
    <xf numFmtId="0" fontId="118" fillId="0" borderId="0" xfId="0" applyFont="1" applyAlignment="1">
      <alignment vertical="center"/>
    </xf>
    <xf numFmtId="181" fontId="38" fillId="0" borderId="0" xfId="0" applyNumberFormat="1" applyFont="1" applyAlignment="1">
      <alignment vertical="center" wrapText="1"/>
    </xf>
    <xf numFmtId="181" fontId="38" fillId="0" borderId="0" xfId="0" applyNumberFormat="1" applyFont="1" applyAlignment="1">
      <alignment horizontal="left" vertical="center" wrapText="1"/>
    </xf>
    <xf numFmtId="0" fontId="152" fillId="0" borderId="0" xfId="0" applyFont="1"/>
    <xf numFmtId="0" fontId="72" fillId="0" borderId="0" xfId="0" applyFont="1"/>
    <xf numFmtId="0" fontId="72" fillId="0" borderId="0" xfId="0" applyFont="1" applyAlignment="1">
      <alignment vertical="center"/>
    </xf>
    <xf numFmtId="0" fontId="38" fillId="0" borderId="0" xfId="0" applyFont="1"/>
    <xf numFmtId="0" fontId="72" fillId="0" borderId="0" xfId="0" applyFont="1" applyAlignment="1">
      <alignment horizontal="left" vertical="center"/>
    </xf>
    <xf numFmtId="0" fontId="72" fillId="0" borderId="0" xfId="0" applyFont="1" applyAlignment="1">
      <alignment horizontal="left"/>
    </xf>
    <xf numFmtId="0" fontId="153" fillId="0" borderId="0" xfId="0" applyFont="1" applyAlignment="1">
      <alignment horizontal="center" vertical="center" wrapText="1"/>
    </xf>
    <xf numFmtId="0" fontId="38" fillId="0" borderId="0" xfId="0" applyFont="1" applyAlignment="1">
      <alignment vertical="top" wrapText="1"/>
    </xf>
    <xf numFmtId="0" fontId="38" fillId="0" borderId="0" xfId="0" applyFont="1" applyAlignment="1">
      <alignment vertical="center"/>
    </xf>
    <xf numFmtId="0" fontId="140" fillId="0" borderId="0" xfId="1" applyFont="1" applyFill="1" applyBorder="1" applyAlignment="1" applyProtection="1">
      <alignment horizontal="left" vertical="center"/>
    </xf>
    <xf numFmtId="0" fontId="139" fillId="0" borderId="0" xfId="1" applyFont="1" applyFill="1" applyBorder="1" applyAlignment="1" applyProtection="1">
      <alignment vertical="center"/>
    </xf>
    <xf numFmtId="0" fontId="151" fillId="0" borderId="0" xfId="0" applyFont="1" applyAlignment="1">
      <alignment horizontal="left"/>
    </xf>
    <xf numFmtId="0" fontId="140" fillId="0" borderId="0" xfId="0" applyFont="1" applyAlignment="1">
      <alignment horizontal="left"/>
    </xf>
    <xf numFmtId="0" fontId="140" fillId="0" borderId="0" xfId="1" applyFont="1" applyFill="1" applyBorder="1" applyAlignment="1" applyProtection="1">
      <alignment vertical="center"/>
    </xf>
    <xf numFmtId="0" fontId="154" fillId="0" borderId="0" xfId="0" applyFont="1" applyAlignment="1">
      <alignment horizontal="center" vertical="center"/>
    </xf>
    <xf numFmtId="0" fontId="155" fillId="0" borderId="0" xfId="0" applyFont="1" applyAlignment="1">
      <alignment horizontal="left" vertical="center"/>
    </xf>
    <xf numFmtId="0" fontId="19" fillId="0" borderId="0" xfId="0" applyFont="1"/>
    <xf numFmtId="0" fontId="140" fillId="0" borderId="0" xfId="0" applyFont="1" applyAlignment="1">
      <alignment vertical="top"/>
    </xf>
    <xf numFmtId="0" fontId="140" fillId="0" borderId="0" xfId="1" applyFont="1" applyFill="1" applyBorder="1" applyAlignment="1" applyProtection="1">
      <alignment vertical="center" wrapText="1"/>
    </xf>
    <xf numFmtId="0" fontId="152" fillId="0" borderId="0" xfId="0" applyFont="1" applyAlignment="1">
      <alignment horizontal="left" vertical="center"/>
    </xf>
    <xf numFmtId="0" fontId="152" fillId="0" borderId="0" xfId="0" applyFont="1" applyAlignment="1">
      <alignment horizontal="left"/>
    </xf>
    <xf numFmtId="0" fontId="140" fillId="0" borderId="0" xfId="0" applyFont="1"/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top" wrapText="1"/>
    </xf>
    <xf numFmtId="0" fontId="156" fillId="0" borderId="0" xfId="0" applyFont="1"/>
    <xf numFmtId="0" fontId="72" fillId="0" borderId="0" xfId="0" applyFont="1" applyAlignment="1">
      <alignment horizontal="right" vertical="center" textRotation="90"/>
    </xf>
    <xf numFmtId="0" fontId="140" fillId="0" borderId="0" xfId="0" applyFont="1" applyAlignment="1">
      <alignment vertical="center"/>
    </xf>
    <xf numFmtId="0" fontId="38" fillId="0" borderId="0" xfId="0" applyFont="1" applyAlignment="1">
      <alignment horizontal="right" vertical="center"/>
    </xf>
    <xf numFmtId="0" fontId="157" fillId="0" borderId="0" xfId="0" applyFont="1" applyAlignment="1">
      <alignment vertical="top" wrapText="1"/>
    </xf>
    <xf numFmtId="0" fontId="140" fillId="0" borderId="0" xfId="0" applyFont="1" applyAlignment="1">
      <alignment horizontal="right" vertical="center" textRotation="90"/>
    </xf>
    <xf numFmtId="0" fontId="139" fillId="0" borderId="0" xfId="0" applyFont="1" applyAlignment="1">
      <alignment vertical="center" wrapText="1"/>
    </xf>
    <xf numFmtId="0" fontId="139" fillId="0" borderId="0" xfId="0" applyFont="1" applyAlignment="1">
      <alignment vertical="top" wrapText="1"/>
    </xf>
    <xf numFmtId="0" fontId="139" fillId="0" borderId="0" xfId="0" applyFont="1"/>
    <xf numFmtId="0" fontId="139" fillId="0" borderId="0" xfId="0" applyFont="1" applyAlignment="1">
      <alignment horizontal="left" vertical="center"/>
    </xf>
    <xf numFmtId="0" fontId="139" fillId="0" borderId="0" xfId="0" applyFont="1" applyAlignment="1" applyProtection="1">
      <alignment horizontal="right" vertical="center"/>
      <protection locked="0"/>
    </xf>
    <xf numFmtId="9" fontId="139" fillId="0" borderId="0" xfId="5" applyFont="1" applyFill="1" applyBorder="1" applyAlignment="1" applyProtection="1">
      <alignment vertical="center"/>
    </xf>
    <xf numFmtId="9" fontId="140" fillId="0" borderId="0" xfId="5" applyFont="1" applyFill="1" applyBorder="1" applyAlignment="1" applyProtection="1">
      <alignment vertical="center"/>
    </xf>
    <xf numFmtId="9" fontId="140" fillId="0" borderId="0" xfId="5" applyFont="1" applyFill="1" applyBorder="1" applyProtection="1"/>
    <xf numFmtId="9" fontId="139" fillId="0" borderId="0" xfId="5" applyFont="1" applyFill="1" applyBorder="1" applyProtection="1"/>
    <xf numFmtId="0" fontId="139" fillId="0" borderId="0" xfId="1" applyFont="1" applyFill="1" applyBorder="1" applyAlignment="1" applyProtection="1">
      <alignment horizontal="center" vertical="center" wrapText="1"/>
    </xf>
    <xf numFmtId="9" fontId="139" fillId="0" borderId="0" xfId="5" applyFont="1" applyFill="1" applyBorder="1" applyAlignment="1" applyProtection="1">
      <alignment horizontal="left" vertical="center"/>
    </xf>
    <xf numFmtId="9" fontId="140" fillId="0" borderId="0" xfId="5" applyFont="1" applyFill="1" applyBorder="1" applyAlignment="1" applyProtection="1">
      <alignment horizontal="left" vertical="center"/>
    </xf>
    <xf numFmtId="9" fontId="139" fillId="0" borderId="0" xfId="5" applyFont="1" applyFill="1" applyBorder="1" applyAlignment="1" applyProtection="1">
      <alignment horizontal="right" vertical="center"/>
    </xf>
    <xf numFmtId="9" fontId="140" fillId="0" borderId="0" xfId="5" applyFont="1" applyFill="1" applyBorder="1" applyAlignment="1" applyProtection="1">
      <alignment horizontal="right" vertical="center"/>
    </xf>
    <xf numFmtId="9" fontId="151" fillId="0" borderId="0" xfId="5" applyFont="1" applyFill="1" applyBorder="1" applyProtection="1"/>
    <xf numFmtId="0" fontId="139" fillId="0" borderId="0" xfId="1" applyFont="1" applyFill="1" applyBorder="1" applyAlignment="1" applyProtection="1">
      <alignment vertical="center" wrapText="1"/>
    </xf>
    <xf numFmtId="186" fontId="38" fillId="0" borderId="0" xfId="0" applyNumberFormat="1" applyFont="1" applyAlignment="1">
      <alignment vertical="center"/>
    </xf>
    <xf numFmtId="164" fontId="72" fillId="0" borderId="0" xfId="0" applyNumberFormat="1" applyFont="1" applyAlignment="1">
      <alignment vertical="center"/>
    </xf>
    <xf numFmtId="0" fontId="38" fillId="0" borderId="73" xfId="0" applyFont="1" applyBorder="1" applyAlignment="1">
      <alignment vertical="top" wrapText="1"/>
    </xf>
    <xf numFmtId="0" fontId="47" fillId="0" borderId="0" xfId="0" applyFont="1" applyAlignment="1">
      <alignment horizontal="left" vertical="center" wrapText="1"/>
    </xf>
    <xf numFmtId="0" fontId="118" fillId="4" borderId="0" xfId="0" applyFont="1" applyFill="1" applyAlignment="1" applyProtection="1">
      <alignment horizontal="center" vertical="center"/>
      <protection locked="0"/>
    </xf>
    <xf numFmtId="0" fontId="81" fillId="10" borderId="0" xfId="0" applyFont="1" applyFill="1" applyProtection="1">
      <protection locked="0"/>
    </xf>
    <xf numFmtId="0" fontId="158" fillId="23" borderId="0" xfId="0" applyFont="1" applyFill="1" applyAlignment="1" applyProtection="1">
      <alignment horizontal="center" vertical="center"/>
      <protection locked="0"/>
    </xf>
    <xf numFmtId="0" fontId="118" fillId="4" borderId="0" xfId="0" applyFont="1" applyFill="1" applyAlignment="1" applyProtection="1">
      <alignment horizontal="right"/>
      <protection locked="0"/>
    </xf>
    <xf numFmtId="0" fontId="71" fillId="10" borderId="0" xfId="0" applyFont="1" applyFill="1" applyAlignment="1">
      <alignment horizontal="center" vertical="center"/>
    </xf>
    <xf numFmtId="0" fontId="38" fillId="10" borderId="2" xfId="0" applyFont="1" applyFill="1" applyBorder="1" applyAlignment="1">
      <alignment vertical="center" wrapText="1"/>
    </xf>
    <xf numFmtId="0" fontId="4" fillId="10" borderId="0" xfId="0" applyFont="1" applyFill="1" applyProtection="1">
      <protection locked="0"/>
    </xf>
    <xf numFmtId="0" fontId="81" fillId="10" borderId="0" xfId="0" applyFont="1" applyFill="1" applyAlignment="1" applyProtection="1">
      <alignment horizontal="center"/>
      <protection locked="0"/>
    </xf>
    <xf numFmtId="164" fontId="81" fillId="10" borderId="0" xfId="0" applyNumberFormat="1" applyFont="1" applyFill="1" applyProtection="1">
      <protection locked="0"/>
    </xf>
    <xf numFmtId="0" fontId="38" fillId="0" borderId="0" xfId="0" applyFont="1" applyAlignment="1" applyProtection="1">
      <alignment vertical="center"/>
      <protection locked="0"/>
    </xf>
    <xf numFmtId="0" fontId="97" fillId="0" borderId="0" xfId="0" applyFont="1" applyAlignment="1" applyProtection="1">
      <alignment textRotation="90"/>
      <protection locked="0"/>
    </xf>
    <xf numFmtId="14" fontId="81" fillId="0" borderId="0" xfId="0" applyNumberFormat="1" applyFont="1" applyProtection="1">
      <protection locked="0"/>
    </xf>
    <xf numFmtId="0" fontId="95" fillId="12" borderId="0" xfId="0" applyFont="1" applyFill="1" applyAlignment="1" applyProtection="1">
      <alignment vertical="center" textRotation="90"/>
      <protection locked="0"/>
    </xf>
    <xf numFmtId="0" fontId="96" fillId="10" borderId="0" xfId="0" applyFont="1" applyFill="1" applyAlignment="1" applyProtection="1">
      <alignment horizontal="right"/>
      <protection locked="0"/>
    </xf>
    <xf numFmtId="0" fontId="14" fillId="12" borderId="0" xfId="0" applyFont="1" applyFill="1" applyAlignment="1" applyProtection="1">
      <alignment horizontal="center" vertical="center"/>
      <protection locked="0"/>
    </xf>
    <xf numFmtId="0" fontId="139" fillId="0" borderId="0" xfId="0" applyFont="1" applyAlignment="1" applyProtection="1">
      <alignment vertical="center"/>
      <protection locked="0"/>
    </xf>
    <xf numFmtId="164" fontId="139" fillId="0" borderId="0" xfId="0" applyNumberFormat="1" applyFont="1" applyAlignment="1" applyProtection="1">
      <alignment vertical="center"/>
      <protection locked="0"/>
    </xf>
    <xf numFmtId="7" fontId="72" fillId="0" borderId="0" xfId="0" applyNumberFormat="1" applyFont="1" applyAlignment="1">
      <alignment vertical="center"/>
    </xf>
    <xf numFmtId="0" fontId="146" fillId="10" borderId="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7" fillId="10" borderId="2" xfId="0" applyFont="1" applyFill="1" applyBorder="1" applyAlignment="1">
      <alignment horizontal="left" vertical="center" wrapText="1"/>
    </xf>
    <xf numFmtId="0" fontId="148" fillId="10" borderId="2" xfId="0" applyFont="1" applyFill="1" applyBorder="1" applyAlignment="1">
      <alignment vertical="center"/>
    </xf>
    <xf numFmtId="0" fontId="38" fillId="10" borderId="0" xfId="0" applyFont="1" applyFill="1" applyAlignment="1">
      <alignment vertical="center" wrapText="1"/>
    </xf>
    <xf numFmtId="0" fontId="4" fillId="10" borderId="0" xfId="0" applyFont="1" applyFill="1" applyAlignment="1">
      <alignment horizontal="center" vertical="center"/>
    </xf>
    <xf numFmtId="0" fontId="159" fillId="0" borderId="0" xfId="1" applyFont="1" applyFill="1" applyBorder="1" applyAlignment="1" applyProtection="1">
      <alignment vertical="center"/>
    </xf>
    <xf numFmtId="0" fontId="160" fillId="10" borderId="0" xfId="0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18" fillId="10" borderId="0" xfId="0" applyFont="1" applyFill="1" applyAlignment="1">
      <alignment horizontal="center" vertical="center"/>
    </xf>
    <xf numFmtId="0" fontId="155" fillId="10" borderId="0" xfId="0" applyFont="1" applyFill="1" applyAlignment="1">
      <alignment horizontal="center" vertical="center"/>
    </xf>
    <xf numFmtId="0" fontId="146" fillId="10" borderId="0" xfId="0" applyFont="1" applyFill="1" applyAlignment="1">
      <alignment horizontal="center" vertical="center"/>
    </xf>
    <xf numFmtId="0" fontId="146" fillId="10" borderId="0" xfId="0" applyFont="1" applyFill="1"/>
    <xf numFmtId="0" fontId="146" fillId="10" borderId="0" xfId="0" applyFont="1" applyFill="1" applyAlignment="1">
      <alignment textRotation="90"/>
    </xf>
    <xf numFmtId="164" fontId="81" fillId="10" borderId="0" xfId="0" applyNumberFormat="1" applyFont="1" applyFill="1" applyAlignment="1" applyProtection="1">
      <alignment horizontal="right"/>
      <protection locked="0"/>
    </xf>
    <xf numFmtId="0" fontId="118" fillId="4" borderId="0" xfId="0" applyFont="1" applyFill="1" applyAlignment="1" applyProtection="1">
      <alignment horizontal="center"/>
      <protection locked="0"/>
    </xf>
    <xf numFmtId="175" fontId="139" fillId="4" borderId="0" xfId="0" applyNumberFormat="1" applyFont="1" applyFill="1" applyAlignment="1" applyProtection="1">
      <alignment horizontal="center" vertical="center"/>
      <protection locked="0"/>
    </xf>
    <xf numFmtId="0" fontId="139" fillId="4" borderId="0" xfId="0" applyFont="1" applyFill="1" applyAlignment="1">
      <alignment horizontal="center" vertical="center"/>
    </xf>
    <xf numFmtId="175" fontId="139" fillId="4" borderId="74" xfId="0" applyNumberFormat="1" applyFont="1" applyFill="1" applyBorder="1" applyAlignment="1" applyProtection="1">
      <alignment horizontal="center" vertical="center"/>
      <protection locked="0"/>
    </xf>
    <xf numFmtId="0" fontId="118" fillId="4" borderId="74" xfId="0" applyFont="1" applyFill="1" applyBorder="1" applyAlignment="1" applyProtection="1">
      <alignment horizontal="center" vertical="center"/>
      <protection locked="0"/>
    </xf>
    <xf numFmtId="0" fontId="139" fillId="4" borderId="0" xfId="0" applyFont="1" applyFill="1" applyAlignment="1">
      <alignment horizontal="right" vertical="center"/>
    </xf>
    <xf numFmtId="0" fontId="162" fillId="4" borderId="0" xfId="0" applyFont="1" applyFill="1" applyAlignment="1" applyProtection="1">
      <alignment horizontal="right"/>
      <protection locked="0"/>
    </xf>
    <xf numFmtId="164" fontId="155" fillId="24" borderId="0" xfId="0" applyNumberFormat="1" applyFont="1" applyFill="1" applyAlignment="1">
      <alignment horizontal="left" vertical="center"/>
    </xf>
    <xf numFmtId="164" fontId="139" fillId="4" borderId="0" xfId="0" applyNumberFormat="1" applyFont="1" applyFill="1" applyAlignment="1">
      <alignment horizontal="right" vertical="center"/>
    </xf>
    <xf numFmtId="0" fontId="163" fillId="0" borderId="0" xfId="0" applyFont="1" applyAlignment="1">
      <alignment horizontal="center" vertical="center"/>
    </xf>
    <xf numFmtId="175" fontId="139" fillId="4" borderId="0" xfId="0" applyNumberFormat="1" applyFont="1" applyFill="1" applyAlignment="1">
      <alignment vertical="center"/>
    </xf>
    <xf numFmtId="0" fontId="139" fillId="0" borderId="0" xfId="0" applyFont="1" applyAlignment="1">
      <alignment horizontal="center" vertical="center" wrapText="1"/>
    </xf>
    <xf numFmtId="0" fontId="13" fillId="0" borderId="75" xfId="0" applyFont="1" applyBorder="1" applyAlignment="1" applyProtection="1">
      <alignment horizontal="right" vertical="center"/>
      <protection locked="0"/>
    </xf>
    <xf numFmtId="0" fontId="13" fillId="0" borderId="76" xfId="0" applyFont="1" applyBorder="1" applyAlignment="1" applyProtection="1">
      <alignment horizontal="right" vertical="center"/>
      <protection locked="0"/>
    </xf>
    <xf numFmtId="0" fontId="155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>
      <alignment horizontal="center" vertical="center"/>
    </xf>
    <xf numFmtId="0" fontId="155" fillId="0" borderId="0" xfId="0" applyFont="1" applyProtection="1">
      <protection locked="0"/>
    </xf>
    <xf numFmtId="0" fontId="155" fillId="0" borderId="0" xfId="0" applyFont="1" applyAlignment="1" applyProtection="1">
      <alignment horizontal="right" vertical="center"/>
      <protection locked="0"/>
    </xf>
    <xf numFmtId="0" fontId="70" fillId="0" borderId="0" xfId="0" applyFont="1" applyAlignment="1">
      <alignment horizontal="center" vertical="center"/>
    </xf>
    <xf numFmtId="164" fontId="118" fillId="0" borderId="0" xfId="0" applyNumberFormat="1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 applyProtection="1">
      <alignment horizontal="right" vertical="center"/>
      <protection locked="0"/>
    </xf>
    <xf numFmtId="0" fontId="38" fillId="0" borderId="0" xfId="0" applyFont="1" applyAlignment="1">
      <alignment vertical="center" wrapText="1"/>
    </xf>
    <xf numFmtId="0" fontId="95" fillId="0" borderId="0" xfId="0" applyFont="1" applyAlignment="1" applyProtection="1">
      <alignment vertical="center" textRotation="90"/>
      <protection locked="0"/>
    </xf>
    <xf numFmtId="0" fontId="99" fillId="0" borderId="0" xfId="0" applyFont="1" applyProtection="1">
      <protection locked="0"/>
    </xf>
    <xf numFmtId="0" fontId="38" fillId="0" borderId="2" xfId="0" applyFont="1" applyBorder="1" applyAlignment="1">
      <alignment vertical="center" wrapText="1"/>
    </xf>
    <xf numFmtId="0" fontId="72" fillId="0" borderId="2" xfId="0" applyFont="1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81" fillId="0" borderId="77" xfId="0" applyFont="1" applyBorder="1" applyAlignment="1" applyProtection="1">
      <alignment horizontal="center"/>
      <protection locked="0"/>
    </xf>
    <xf numFmtId="0" fontId="81" fillId="0" borderId="44" xfId="0" applyFont="1" applyBorder="1" applyProtection="1">
      <protection locked="0"/>
    </xf>
    <xf numFmtId="0" fontId="81" fillId="0" borderId="78" xfId="0" applyFont="1" applyBorder="1" applyProtection="1">
      <protection locked="0"/>
    </xf>
    <xf numFmtId="0" fontId="95" fillId="0" borderId="79" xfId="0" applyFont="1" applyBorder="1" applyAlignment="1" applyProtection="1">
      <alignment vertical="center" textRotation="90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81" fillId="0" borderId="80" xfId="0" applyFont="1" applyBorder="1" applyProtection="1">
      <protection locked="0"/>
    </xf>
    <xf numFmtId="0" fontId="95" fillId="0" borderId="81" xfId="0" applyFont="1" applyBorder="1" applyAlignment="1" applyProtection="1">
      <alignment vertical="center" textRotation="90"/>
      <protection locked="0"/>
    </xf>
    <xf numFmtId="0" fontId="14" fillId="0" borderId="49" xfId="0" applyFont="1" applyBorder="1" applyAlignment="1" applyProtection="1">
      <alignment horizontal="center" vertical="center"/>
      <protection locked="0"/>
    </xf>
    <xf numFmtId="0" fontId="72" fillId="0" borderId="0" xfId="0" applyFont="1" applyAlignment="1">
      <alignment horizontal="center" vertical="center" textRotation="90"/>
    </xf>
    <xf numFmtId="0" fontId="140" fillId="0" borderId="0" xfId="0" applyFont="1" applyAlignment="1">
      <alignment horizontal="center" vertical="center" textRotation="90"/>
    </xf>
    <xf numFmtId="0" fontId="139" fillId="0" borderId="0" xfId="0" applyFont="1" applyAlignment="1">
      <alignment horizontal="center" vertical="center" textRotation="90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horizontal="right" vertical="center"/>
    </xf>
    <xf numFmtId="0" fontId="81" fillId="0" borderId="0" xfId="0" applyFont="1" applyAlignment="1" applyProtection="1">
      <alignment horizontal="right"/>
      <protection locked="0"/>
    </xf>
    <xf numFmtId="0" fontId="72" fillId="0" borderId="0" xfId="0" applyFont="1" applyAlignment="1">
      <alignment horizontal="right" vertical="center"/>
    </xf>
    <xf numFmtId="0" fontId="38" fillId="0" borderId="2" xfId="0" applyFont="1" applyBorder="1" applyAlignment="1">
      <alignment vertical="center" textRotation="90"/>
    </xf>
    <xf numFmtId="0" fontId="38" fillId="0" borderId="0" xfId="0" applyFont="1" applyAlignment="1">
      <alignment horizontal="center" vertical="center" textRotation="90"/>
    </xf>
    <xf numFmtId="0" fontId="69" fillId="0" borderId="0" xfId="0" applyFont="1"/>
    <xf numFmtId="175" fontId="38" fillId="0" borderId="0" xfId="0" applyNumberFormat="1" applyFont="1"/>
    <xf numFmtId="0" fontId="38" fillId="0" borderId="0" xfId="0" applyFont="1" applyAlignment="1">
      <alignment horizontal="right" vertical="center" textRotation="90"/>
    </xf>
    <xf numFmtId="0" fontId="153" fillId="0" borderId="2" xfId="0" applyFont="1" applyBorder="1" applyAlignment="1">
      <alignment horizontal="center" vertical="center" wrapText="1"/>
    </xf>
    <xf numFmtId="175" fontId="164" fillId="0" borderId="0" xfId="0" applyNumberFormat="1" applyFont="1" applyAlignment="1" applyProtection="1">
      <alignment vertical="center"/>
      <protection locked="0"/>
    </xf>
    <xf numFmtId="188" fontId="38" fillId="0" borderId="0" xfId="0" applyNumberFormat="1" applyFont="1" applyAlignment="1">
      <alignment horizontal="left"/>
    </xf>
    <xf numFmtId="0" fontId="13" fillId="0" borderId="0" xfId="0" applyFont="1" applyAlignment="1" applyProtection="1">
      <alignment horizontal="center" vertical="center"/>
      <protection locked="0"/>
    </xf>
    <xf numFmtId="0" fontId="81" fillId="0" borderId="82" xfId="0" applyFont="1" applyBorder="1" applyProtection="1">
      <protection locked="0"/>
    </xf>
    <xf numFmtId="0" fontId="81" fillId="0" borderId="83" xfId="0" applyFont="1" applyBorder="1" applyProtection="1">
      <protection locked="0"/>
    </xf>
    <xf numFmtId="0" fontId="13" fillId="0" borderId="84" xfId="0" applyFont="1" applyBorder="1" applyAlignment="1" applyProtection="1">
      <alignment horizontal="center" vertical="center"/>
      <protection locked="0"/>
    </xf>
    <xf numFmtId="0" fontId="95" fillId="0" borderId="85" xfId="0" applyFont="1" applyBorder="1" applyAlignment="1" applyProtection="1">
      <alignment vertical="center" textRotation="90"/>
      <protection locked="0"/>
    </xf>
    <xf numFmtId="181" fontId="164" fillId="0" borderId="0" xfId="0" applyNumberFormat="1" applyFont="1" applyAlignment="1" applyProtection="1">
      <alignment vertical="center"/>
      <protection locked="0"/>
    </xf>
    <xf numFmtId="164" fontId="139" fillId="0" borderId="0" xfId="0" applyNumberFormat="1" applyFont="1" applyAlignment="1">
      <alignment horizontal="right" vertical="center"/>
    </xf>
    <xf numFmtId="164" fontId="139" fillId="0" borderId="0" xfId="0" applyNumberFormat="1" applyFont="1" applyAlignment="1">
      <alignment vertical="center"/>
    </xf>
    <xf numFmtId="164" fontId="36" fillId="0" borderId="0" xfId="0" applyNumberFormat="1" applyFont="1" applyAlignment="1">
      <alignment vertical="center"/>
    </xf>
    <xf numFmtId="164" fontId="36" fillId="0" borderId="0" xfId="0" applyNumberFormat="1" applyFont="1" applyAlignment="1" applyProtection="1">
      <alignment vertical="center"/>
      <protection locked="0"/>
    </xf>
    <xf numFmtId="0" fontId="81" fillId="0" borderId="86" xfId="0" applyFont="1" applyBorder="1" applyAlignment="1" applyProtection="1">
      <alignment horizontal="center"/>
      <protection locked="0"/>
    </xf>
    <xf numFmtId="0" fontId="81" fillId="0" borderId="87" xfId="0" applyFont="1" applyBorder="1" applyProtection="1">
      <protection locked="0"/>
    </xf>
    <xf numFmtId="0" fontId="94" fillId="0" borderId="0" xfId="0" applyFont="1" applyAlignment="1" applyProtection="1">
      <alignment horizontal="right" vertical="center"/>
      <protection locked="0"/>
    </xf>
    <xf numFmtId="164" fontId="81" fillId="0" borderId="86" xfId="0" applyNumberFormat="1" applyFont="1" applyBorder="1" applyAlignment="1" applyProtection="1">
      <alignment horizontal="right"/>
      <protection locked="0"/>
    </xf>
    <xf numFmtId="164" fontId="81" fillId="0" borderId="88" xfId="0" applyNumberFormat="1" applyFont="1" applyBorder="1" applyProtection="1">
      <protection locked="0"/>
    </xf>
    <xf numFmtId="0" fontId="81" fillId="0" borderId="89" xfId="0" applyFont="1" applyBorder="1" applyProtection="1">
      <protection locked="0"/>
    </xf>
    <xf numFmtId="0" fontId="95" fillId="0" borderId="90" xfId="0" applyFont="1" applyBorder="1" applyAlignment="1" applyProtection="1">
      <alignment vertical="center" textRotation="90"/>
      <protection locked="0"/>
    </xf>
    <xf numFmtId="0" fontId="158" fillId="0" borderId="0" xfId="0" applyFont="1" applyProtection="1">
      <protection locked="0"/>
    </xf>
    <xf numFmtId="164" fontId="14" fillId="0" borderId="0" xfId="0" applyNumberFormat="1" applyFont="1" applyAlignment="1" applyProtection="1">
      <alignment horizontal="center"/>
      <protection locked="0"/>
    </xf>
    <xf numFmtId="0" fontId="14" fillId="0" borderId="45" xfId="0" applyFont="1" applyBorder="1" applyAlignment="1" applyProtection="1">
      <alignment horizontal="center" vertical="center"/>
      <protection locked="0"/>
    </xf>
    <xf numFmtId="187" fontId="38" fillId="0" borderId="0" xfId="0" applyNumberFormat="1" applyFont="1"/>
    <xf numFmtId="188" fontId="38" fillId="0" borderId="0" xfId="0" applyNumberFormat="1" applyFont="1"/>
    <xf numFmtId="0" fontId="81" fillId="0" borderId="91" xfId="0" applyFont="1" applyBorder="1" applyAlignment="1" applyProtection="1">
      <alignment horizontal="center"/>
      <protection locked="0"/>
    </xf>
    <xf numFmtId="0" fontId="81" fillId="0" borderId="92" xfId="0" applyFont="1" applyBorder="1" applyProtection="1">
      <protection locked="0"/>
    </xf>
    <xf numFmtId="164" fontId="81" fillId="0" borderId="91" xfId="0" applyNumberFormat="1" applyFont="1" applyBorder="1" applyAlignment="1" applyProtection="1">
      <alignment horizontal="right"/>
      <protection locked="0"/>
    </xf>
    <xf numFmtId="164" fontId="81" fillId="0" borderId="93" xfId="0" applyNumberFormat="1" applyFont="1" applyBorder="1" applyProtection="1">
      <protection locked="0"/>
    </xf>
    <xf numFmtId="0" fontId="81" fillId="0" borderId="94" xfId="0" applyFont="1" applyBorder="1" applyProtection="1">
      <protection locked="0"/>
    </xf>
    <xf numFmtId="0" fontId="95" fillId="0" borderId="95" xfId="0" applyFont="1" applyBorder="1" applyAlignment="1" applyProtection="1">
      <alignment vertical="center" textRotation="90"/>
      <protection locked="0"/>
    </xf>
    <xf numFmtId="0" fontId="14" fillId="0" borderId="96" xfId="0" applyFont="1" applyBorder="1" applyProtection="1">
      <protection locked="0"/>
    </xf>
    <xf numFmtId="0" fontId="36" fillId="0" borderId="0" xfId="0" applyFont="1" applyAlignment="1">
      <alignment horizontal="left" vertical="center"/>
    </xf>
    <xf numFmtId="0" fontId="36" fillId="0" borderId="0" xfId="0" applyFont="1" applyAlignment="1" applyProtection="1">
      <alignment horizontal="left" vertical="center"/>
      <protection locked="0"/>
    </xf>
    <xf numFmtId="0" fontId="139" fillId="0" borderId="0" xfId="0" applyFont="1" applyAlignment="1">
      <alignment vertical="center" textRotation="90"/>
    </xf>
    <xf numFmtId="189" fontId="38" fillId="0" borderId="0" xfId="0" applyNumberFormat="1" applyFont="1" applyAlignment="1">
      <alignment vertical="center"/>
    </xf>
    <xf numFmtId="0" fontId="28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95" fillId="0" borderId="97" xfId="0" applyFont="1" applyBorder="1" applyAlignment="1" applyProtection="1">
      <alignment vertical="center" textRotation="90"/>
      <protection locked="0"/>
    </xf>
    <xf numFmtId="0" fontId="158" fillId="0" borderId="98" xfId="0" applyFont="1" applyBorder="1" applyProtection="1">
      <protection locked="0"/>
    </xf>
    <xf numFmtId="178" fontId="38" fillId="0" borderId="0" xfId="0" applyNumberFormat="1" applyFont="1"/>
    <xf numFmtId="178" fontId="38" fillId="0" borderId="0" xfId="0" applyNumberFormat="1" applyFont="1" applyAlignment="1">
      <alignment horizontal="left"/>
    </xf>
    <xf numFmtId="0" fontId="140" fillId="0" borderId="0" xfId="0" applyFont="1" applyAlignment="1">
      <alignment horizontal="right" vertical="center"/>
    </xf>
    <xf numFmtId="164" fontId="36" fillId="0" borderId="0" xfId="0" applyNumberFormat="1" applyFont="1"/>
    <xf numFmtId="164" fontId="36" fillId="0" borderId="0" xfId="0" applyNumberFormat="1" applyFont="1" applyProtection="1">
      <protection locked="0"/>
    </xf>
    <xf numFmtId="185" fontId="81" fillId="0" borderId="0" xfId="0" applyNumberFormat="1" applyFont="1" applyProtection="1">
      <protection locked="0"/>
    </xf>
    <xf numFmtId="0" fontId="95" fillId="0" borderId="72" xfId="0" applyFont="1" applyBorder="1" applyAlignment="1" applyProtection="1">
      <alignment vertical="center" textRotation="90"/>
      <protection locked="0"/>
    </xf>
    <xf numFmtId="0" fontId="14" fillId="0" borderId="99" xfId="0" applyFont="1" applyBorder="1" applyProtection="1">
      <protection locked="0"/>
    </xf>
    <xf numFmtId="187" fontId="38" fillId="0" borderId="0" xfId="0" applyNumberFormat="1" applyFont="1" applyAlignment="1">
      <alignment vertical="center"/>
    </xf>
    <xf numFmtId="188" fontId="38" fillId="0" borderId="0" xfId="0" applyNumberFormat="1" applyFont="1" applyAlignment="1">
      <alignment vertical="center"/>
    </xf>
    <xf numFmtId="0" fontId="98" fillId="0" borderId="0" xfId="0" applyFont="1" applyProtection="1">
      <protection locked="0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144" fillId="0" borderId="0" xfId="0" applyFont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vertical="center"/>
      <protection locked="0"/>
    </xf>
    <xf numFmtId="0" fontId="155" fillId="0" borderId="0" xfId="0" applyFont="1" applyAlignment="1" applyProtection="1">
      <alignment vertical="center"/>
      <protection locked="0"/>
    </xf>
    <xf numFmtId="0" fontId="28" fillId="0" borderId="0" xfId="0" applyFont="1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98" fillId="0" borderId="0" xfId="0" applyFont="1" applyAlignment="1" applyProtection="1">
      <alignment horizontal="right" vertical="center"/>
      <protection locked="0"/>
    </xf>
    <xf numFmtId="0" fontId="98" fillId="0" borderId="0" xfId="0" applyFont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right" vertical="center"/>
      <protection locked="0"/>
    </xf>
    <xf numFmtId="164" fontId="81" fillId="0" borderId="0" xfId="0" applyNumberFormat="1" applyFont="1" applyAlignment="1" applyProtection="1">
      <alignment horizontal="right" vertical="center"/>
      <protection locked="0"/>
    </xf>
    <xf numFmtId="164" fontId="81" fillId="0" borderId="0" xfId="0" applyNumberFormat="1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>
      <alignment horizontal="right"/>
    </xf>
    <xf numFmtId="0" fontId="95" fillId="0" borderId="100" xfId="0" applyFont="1" applyBorder="1" applyAlignment="1" applyProtection="1">
      <alignment vertical="center" textRotation="90"/>
      <protection locked="0"/>
    </xf>
    <xf numFmtId="0" fontId="98" fillId="0" borderId="0" xfId="0" applyFont="1" applyAlignment="1" applyProtection="1">
      <alignment vertical="center"/>
      <protection locked="0"/>
    </xf>
    <xf numFmtId="164" fontId="98" fillId="0" borderId="0" xfId="0" applyNumberFormat="1" applyFont="1" applyProtection="1">
      <protection locked="0"/>
    </xf>
    <xf numFmtId="0" fontId="153" fillId="0" borderId="2" xfId="0" applyFont="1" applyBorder="1" applyAlignment="1">
      <alignment vertical="center" wrapText="1"/>
    </xf>
    <xf numFmtId="0" fontId="38" fillId="0" borderId="0" xfId="0" applyFont="1" applyAlignment="1">
      <alignment vertical="center" textRotation="90"/>
    </xf>
    <xf numFmtId="181" fontId="38" fillId="0" borderId="0" xfId="0" applyNumberFormat="1" applyFont="1" applyAlignment="1">
      <alignment vertic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vertical="top"/>
    </xf>
    <xf numFmtId="0" fontId="165" fillId="0" borderId="0" xfId="0" applyFont="1" applyProtection="1">
      <protection locked="0"/>
    </xf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164" fontId="4" fillId="0" borderId="0" xfId="0" applyNumberFormat="1" applyFont="1" applyProtection="1">
      <protection locked="0"/>
    </xf>
    <xf numFmtId="0" fontId="21" fillId="0" borderId="101" xfId="0" applyFont="1" applyBorder="1" applyAlignment="1" applyProtection="1">
      <alignment vertical="center" textRotation="90"/>
      <protection locked="0"/>
    </xf>
    <xf numFmtId="0" fontId="14" fillId="0" borderId="60" xfId="0" applyFont="1" applyBorder="1" applyAlignment="1" applyProtection="1">
      <alignment vertical="center"/>
      <protection locked="0"/>
    </xf>
    <xf numFmtId="0" fontId="14" fillId="0" borderId="60" xfId="0" applyFont="1" applyBorder="1" applyAlignment="1" applyProtection="1">
      <alignment vertical="center" textRotation="90" wrapText="1"/>
      <protection locked="0"/>
    </xf>
    <xf numFmtId="0" fontId="14" fillId="0" borderId="60" xfId="0" applyFont="1" applyBorder="1" applyProtection="1">
      <protection locked="0"/>
    </xf>
    <xf numFmtId="0" fontId="166" fillId="0" borderId="0" xfId="0" applyFont="1" applyProtection="1">
      <protection locked="0"/>
    </xf>
    <xf numFmtId="164" fontId="166" fillId="0" borderId="0" xfId="0" applyNumberFormat="1" applyFont="1" applyProtection="1">
      <protection locked="0"/>
    </xf>
    <xf numFmtId="0" fontId="166" fillId="0" borderId="0" xfId="0" applyFont="1" applyAlignment="1" applyProtection="1">
      <alignment horizontal="right"/>
      <protection locked="0"/>
    </xf>
    <xf numFmtId="0" fontId="166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right"/>
      <protection locked="0"/>
    </xf>
    <xf numFmtId="0" fontId="11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right"/>
      <protection locked="0"/>
    </xf>
    <xf numFmtId="0" fontId="21" fillId="0" borderId="82" xfId="0" applyFont="1" applyBorder="1" applyAlignment="1" applyProtection="1">
      <alignment vertical="center" textRotation="90"/>
      <protection locked="0"/>
    </xf>
    <xf numFmtId="0" fontId="14" fillId="0" borderId="0" xfId="0" applyFont="1" applyAlignment="1" applyProtection="1">
      <alignment horizontal="center"/>
      <protection locked="0"/>
    </xf>
    <xf numFmtId="0" fontId="167" fillId="0" borderId="0" xfId="0" applyFont="1" applyProtection="1">
      <protection locked="0"/>
    </xf>
    <xf numFmtId="0" fontId="168" fillId="0" borderId="0" xfId="0" applyFont="1" applyAlignment="1" applyProtection="1">
      <alignment horizontal="right" vertical="center"/>
      <protection locked="0"/>
    </xf>
    <xf numFmtId="0" fontId="169" fillId="0" borderId="0" xfId="0" applyFont="1" applyAlignment="1" applyProtection="1">
      <alignment horizontal="right" vertical="center"/>
      <protection locked="0"/>
    </xf>
    <xf numFmtId="0" fontId="169" fillId="0" borderId="0" xfId="0" applyFont="1" applyAlignment="1" applyProtection="1">
      <alignment horizontal="center" vertical="center"/>
      <protection locked="0"/>
    </xf>
    <xf numFmtId="0" fontId="170" fillId="0" borderId="0" xfId="0" applyFont="1" applyAlignment="1">
      <alignment vertical="center"/>
    </xf>
    <xf numFmtId="0" fontId="37" fillId="0" borderId="0" xfId="0" applyFont="1" applyAlignment="1">
      <alignment horizontal="right" vertical="center"/>
    </xf>
    <xf numFmtId="0" fontId="37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 applyProtection="1">
      <alignment horizontal="right" vertical="center"/>
      <protection locked="0"/>
    </xf>
    <xf numFmtId="0" fontId="168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textRotation="90"/>
      <protection locked="0"/>
    </xf>
    <xf numFmtId="0" fontId="10" fillId="0" borderId="0" xfId="0" applyFont="1" applyAlignment="1" applyProtection="1">
      <alignment textRotation="90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164" fontId="9" fillId="0" borderId="0" xfId="0" applyNumberFormat="1" applyFont="1" applyAlignment="1" applyProtection="1">
      <alignment horizontal="right" vertical="center"/>
      <protection locked="0"/>
    </xf>
    <xf numFmtId="0" fontId="165" fillId="0" borderId="0" xfId="0" applyFont="1"/>
    <xf numFmtId="0" fontId="171" fillId="0" borderId="0" xfId="0" applyFont="1" applyProtection="1">
      <protection locked="0"/>
    </xf>
    <xf numFmtId="0" fontId="172" fillId="0" borderId="0" xfId="0" applyFont="1" applyProtection="1">
      <protection locked="0"/>
    </xf>
    <xf numFmtId="0" fontId="17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164" fontId="1" fillId="0" borderId="0" xfId="0" applyNumberFormat="1" applyFont="1" applyAlignment="1" applyProtection="1">
      <alignment horizontal="right"/>
      <protection locked="0"/>
    </xf>
    <xf numFmtId="164" fontId="1" fillId="0" borderId="0" xfId="0" applyNumberFormat="1" applyFont="1" applyProtection="1">
      <protection locked="0"/>
    </xf>
    <xf numFmtId="0" fontId="139" fillId="0" borderId="2" xfId="0" applyFont="1" applyBorder="1" applyAlignment="1">
      <alignment horizontal="center" vertical="center"/>
    </xf>
    <xf numFmtId="0" fontId="139" fillId="0" borderId="0" xfId="0" applyFont="1" applyAlignment="1">
      <alignment horizontal="left" vertical="center" textRotation="90"/>
    </xf>
    <xf numFmtId="0" fontId="47" fillId="0" borderId="0" xfId="0" applyFont="1" applyAlignment="1">
      <alignment vertical="center"/>
    </xf>
    <xf numFmtId="0" fontId="47" fillId="0" borderId="0" xfId="0" applyFont="1" applyAlignment="1" applyProtection="1">
      <alignment vertical="center"/>
      <protection locked="0"/>
    </xf>
    <xf numFmtId="0" fontId="173" fillId="0" borderId="0" xfId="0" applyFont="1" applyAlignment="1" applyProtection="1">
      <alignment horizontal="center" vertical="center"/>
      <protection locked="0"/>
    </xf>
    <xf numFmtId="0" fontId="174" fillId="0" borderId="0" xfId="0" applyFont="1" applyAlignment="1" applyProtection="1">
      <alignment vertical="center" textRotation="90"/>
      <protection locked="0"/>
    </xf>
    <xf numFmtId="0" fontId="175" fillId="0" borderId="0" xfId="0" applyFont="1" applyAlignment="1" applyProtection="1">
      <alignment horizontal="center" vertical="center"/>
      <protection locked="0"/>
    </xf>
    <xf numFmtId="0" fontId="175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115" fillId="0" borderId="0" xfId="0" applyFont="1" applyProtection="1">
      <protection locked="0"/>
    </xf>
    <xf numFmtId="164" fontId="139" fillId="0" borderId="0" xfId="0" applyNumberFormat="1" applyFont="1" applyAlignment="1">
      <alignment vertical="center" wrapText="1"/>
    </xf>
    <xf numFmtId="164" fontId="139" fillId="0" borderId="0" xfId="0" applyNumberFormat="1" applyFont="1" applyAlignment="1">
      <alignment horizontal="left" vertical="center" textRotation="90" wrapText="1"/>
    </xf>
    <xf numFmtId="0" fontId="140" fillId="0" borderId="0" xfId="0" applyFont="1" applyAlignment="1">
      <alignment horizontal="left" vertical="center"/>
    </xf>
    <xf numFmtId="0" fontId="70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 applyAlignment="1" applyProtection="1">
      <alignment vertical="center"/>
      <protection locked="0"/>
    </xf>
    <xf numFmtId="0" fontId="176" fillId="0" borderId="0" xfId="0" applyFont="1" applyAlignment="1" applyProtection="1">
      <alignment horizontal="center" vertical="center"/>
      <protection locked="0"/>
    </xf>
    <xf numFmtId="0" fontId="53" fillId="0" borderId="0" xfId="0" applyFont="1" applyProtection="1">
      <protection locked="0"/>
    </xf>
    <xf numFmtId="0" fontId="52" fillId="0" borderId="0" xfId="0" applyFont="1" applyProtection="1">
      <protection locked="0"/>
    </xf>
    <xf numFmtId="0" fontId="53" fillId="0" borderId="0" xfId="0" applyFont="1" applyAlignment="1" applyProtection="1">
      <alignment horizontal="right" vertical="center"/>
      <protection locked="0"/>
    </xf>
    <xf numFmtId="0" fontId="53" fillId="0" borderId="0" xfId="0" applyFont="1" applyAlignment="1" applyProtection="1">
      <alignment vertical="center" textRotation="90"/>
      <protection locked="0"/>
    </xf>
    <xf numFmtId="0" fontId="53" fillId="0" borderId="0" xfId="0" applyFont="1" applyAlignment="1" applyProtection="1">
      <alignment horizontal="center"/>
      <protection locked="0"/>
    </xf>
    <xf numFmtId="0" fontId="52" fillId="0" borderId="0" xfId="0" applyFont="1" applyAlignment="1" applyProtection="1">
      <alignment horizontal="right"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4" fontId="52" fillId="0" borderId="0" xfId="0" applyNumberFormat="1" applyFont="1" applyProtection="1">
      <protection locked="0"/>
    </xf>
    <xf numFmtId="0" fontId="140" fillId="0" borderId="2" xfId="0" applyFont="1" applyBorder="1" applyAlignment="1">
      <alignment vertical="center"/>
    </xf>
    <xf numFmtId="0" fontId="140" fillId="0" borderId="0" xfId="0" applyFont="1" applyAlignment="1">
      <alignment horizontal="center" vertical="center"/>
    </xf>
    <xf numFmtId="164" fontId="140" fillId="0" borderId="0" xfId="0" applyNumberFormat="1" applyFont="1" applyAlignment="1">
      <alignment vertical="center" wrapText="1"/>
    </xf>
    <xf numFmtId="0" fontId="177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6" fillId="0" borderId="0" xfId="0" applyFont="1" applyAlignment="1" applyProtection="1">
      <alignment vertical="center"/>
      <protection locked="0"/>
    </xf>
    <xf numFmtId="0" fontId="115" fillId="0" borderId="0" xfId="0" applyFont="1" applyAlignment="1" applyProtection="1">
      <alignment horizontal="center" vertical="center"/>
      <protection locked="0"/>
    </xf>
    <xf numFmtId="164" fontId="140" fillId="0" borderId="0" xfId="0" applyNumberFormat="1" applyFont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3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 textRotation="90"/>
      <protection locked="0"/>
    </xf>
    <xf numFmtId="9" fontId="53" fillId="0" borderId="0" xfId="0" applyNumberFormat="1" applyFont="1" applyAlignment="1" applyProtection="1">
      <alignment horizontal="center" vertical="center"/>
      <protection locked="0"/>
    </xf>
    <xf numFmtId="164" fontId="52" fillId="0" borderId="0" xfId="0" applyNumberFormat="1" applyFont="1" applyAlignment="1" applyProtection="1">
      <alignment horizontal="center" vertical="center"/>
      <protection locked="0"/>
    </xf>
    <xf numFmtId="164" fontId="140" fillId="0" borderId="0" xfId="0" applyNumberFormat="1" applyFont="1" applyAlignment="1">
      <alignment vertical="center"/>
    </xf>
    <xf numFmtId="0" fontId="140" fillId="0" borderId="0" xfId="0" applyFont="1" applyAlignment="1">
      <alignment horizontal="center" vertical="center" wrapText="1"/>
    </xf>
    <xf numFmtId="0" fontId="140" fillId="0" borderId="0" xfId="0" applyFont="1" applyAlignment="1">
      <alignment vertical="center" wrapText="1"/>
    </xf>
    <xf numFmtId="164" fontId="140" fillId="0" borderId="0" xfId="0" applyNumberFormat="1" applyFont="1" applyAlignment="1">
      <alignment horizontal="right" vertical="center"/>
    </xf>
    <xf numFmtId="164" fontId="140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64" fontId="53" fillId="0" borderId="0" xfId="0" applyNumberFormat="1" applyFont="1" applyAlignment="1" applyProtection="1">
      <alignment horizontal="center" vertical="center"/>
      <protection locked="0"/>
    </xf>
    <xf numFmtId="0" fontId="115" fillId="0" borderId="0" xfId="0" applyFont="1" applyAlignment="1" applyProtection="1">
      <alignment horizontal="left" vertical="center"/>
      <protection locked="0"/>
    </xf>
    <xf numFmtId="0" fontId="155" fillId="0" borderId="0" xfId="0" applyFont="1" applyAlignment="1" applyProtection="1">
      <alignment horizontal="left" vertical="center"/>
      <protection locked="0"/>
    </xf>
    <xf numFmtId="0" fontId="140" fillId="0" borderId="0" xfId="0" applyFont="1" applyAlignment="1">
      <alignment horizontal="left" vertical="center" textRotation="90"/>
    </xf>
    <xf numFmtId="185" fontId="140" fillId="0" borderId="0" xfId="0" applyNumberFormat="1" applyFont="1" applyAlignment="1">
      <alignment horizontal="left" vertical="center"/>
    </xf>
    <xf numFmtId="164" fontId="140" fillId="0" borderId="0" xfId="0" applyNumberFormat="1" applyFont="1" applyAlignment="1">
      <alignment horizontal="left" vertical="center"/>
    </xf>
    <xf numFmtId="164" fontId="140" fillId="0" borderId="0" xfId="0" applyNumberFormat="1" applyFont="1" applyAlignment="1">
      <alignment horizontal="left" vertical="center" wrapText="1"/>
    </xf>
    <xf numFmtId="0" fontId="71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0" fontId="52" fillId="0" borderId="1" xfId="0" applyFont="1" applyBorder="1" applyAlignment="1" applyProtection="1">
      <alignment horizontal="left" vertical="center"/>
      <protection locked="0"/>
    </xf>
    <xf numFmtId="164" fontId="53" fillId="0" borderId="0" xfId="0" applyNumberFormat="1" applyFont="1" applyAlignment="1" applyProtection="1">
      <alignment horizontal="left" vertical="center"/>
      <protection locked="0"/>
    </xf>
    <xf numFmtId="164" fontId="52" fillId="0" borderId="0" xfId="0" applyNumberFormat="1" applyFont="1" applyAlignment="1" applyProtection="1">
      <alignment horizontal="left" vertical="center"/>
      <protection locked="0"/>
    </xf>
    <xf numFmtId="0" fontId="71" fillId="0" borderId="0" xfId="0" applyFont="1"/>
    <xf numFmtId="164" fontId="116" fillId="0" borderId="0" xfId="0" applyNumberFormat="1" applyFont="1" applyAlignment="1">
      <alignment vertical="center"/>
    </xf>
    <xf numFmtId="164" fontId="116" fillId="0" borderId="0" xfId="0" applyNumberFormat="1" applyFont="1" applyAlignment="1" applyProtection="1">
      <alignment vertical="center"/>
      <protection locked="0"/>
    </xf>
    <xf numFmtId="0" fontId="52" fillId="0" borderId="1" xfId="0" applyFont="1" applyBorder="1" applyProtection="1">
      <protection locked="0"/>
    </xf>
    <xf numFmtId="164" fontId="53" fillId="0" borderId="0" xfId="0" applyNumberFormat="1" applyFont="1" applyProtection="1">
      <protection locked="0"/>
    </xf>
    <xf numFmtId="164" fontId="53" fillId="0" borderId="0" xfId="0" applyNumberFormat="1" applyFont="1" applyAlignment="1" applyProtection="1">
      <alignment horizontal="right" vertical="center"/>
      <protection locked="0"/>
    </xf>
    <xf numFmtId="164" fontId="53" fillId="0" borderId="0" xfId="0" applyNumberFormat="1" applyFont="1" applyAlignment="1" applyProtection="1">
      <alignment horizontal="center"/>
      <protection locked="0"/>
    </xf>
    <xf numFmtId="0" fontId="70" fillId="0" borderId="0" xfId="0" applyFont="1"/>
    <xf numFmtId="0" fontId="53" fillId="0" borderId="0" xfId="0" applyFont="1"/>
    <xf numFmtId="164" fontId="53" fillId="0" borderId="0" xfId="0" applyNumberFormat="1" applyFont="1" applyAlignment="1" applyProtection="1">
      <alignment vertical="center" textRotation="90"/>
      <protection locked="0"/>
    </xf>
    <xf numFmtId="0" fontId="140" fillId="0" borderId="2" xfId="0" applyFont="1" applyBorder="1" applyAlignment="1">
      <alignment horizontal="center" vertical="center"/>
    </xf>
    <xf numFmtId="0" fontId="139" fillId="0" borderId="2" xfId="0" applyFont="1" applyBorder="1" applyAlignment="1">
      <alignment vertical="center" textRotation="90"/>
    </xf>
    <xf numFmtId="0" fontId="72" fillId="0" borderId="0" xfId="0" applyFont="1" applyAlignment="1">
      <alignment vertical="top"/>
    </xf>
    <xf numFmtId="0" fontId="177" fillId="0" borderId="0" xfId="0" applyFont="1" applyAlignment="1">
      <alignment vertical="top"/>
    </xf>
    <xf numFmtId="0" fontId="176" fillId="0" borderId="0" xfId="0" applyFont="1" applyAlignment="1">
      <alignment vertical="top"/>
    </xf>
    <xf numFmtId="0" fontId="176" fillId="0" borderId="0" xfId="0" applyFont="1" applyAlignment="1" applyProtection="1">
      <alignment vertical="top"/>
      <protection locked="0"/>
    </xf>
    <xf numFmtId="0" fontId="176" fillId="0" borderId="0" xfId="0" applyFont="1" applyAlignment="1" applyProtection="1">
      <alignment horizontal="center" vertical="top"/>
      <protection locked="0"/>
    </xf>
    <xf numFmtId="0" fontId="178" fillId="0" borderId="0" xfId="0" applyFont="1" applyAlignment="1" applyProtection="1">
      <alignment vertical="top"/>
      <protection locked="0"/>
    </xf>
    <xf numFmtId="0" fontId="178" fillId="0" borderId="0" xfId="0" applyFont="1" applyProtection="1">
      <protection locked="0"/>
    </xf>
    <xf numFmtId="0" fontId="179" fillId="0" borderId="0" xfId="0" applyFont="1" applyProtection="1">
      <protection locked="0"/>
    </xf>
    <xf numFmtId="0" fontId="179" fillId="0" borderId="1" xfId="0" applyFont="1" applyBorder="1" applyProtection="1">
      <protection locked="0"/>
    </xf>
    <xf numFmtId="164" fontId="53" fillId="0" borderId="0" xfId="0" applyNumberFormat="1" applyFont="1" applyAlignment="1" applyProtection="1">
      <alignment vertical="center"/>
      <protection locked="0"/>
    </xf>
    <xf numFmtId="0" fontId="140" fillId="0" borderId="0" xfId="0" applyFont="1" applyAlignment="1">
      <alignment horizontal="center" vertical="center" textRotation="90" wrapText="1"/>
    </xf>
    <xf numFmtId="9" fontId="140" fillId="0" borderId="0" xfId="0" applyNumberFormat="1" applyFont="1" applyAlignment="1">
      <alignment vertical="center"/>
    </xf>
    <xf numFmtId="164" fontId="53" fillId="0" borderId="102" xfId="0" applyNumberFormat="1" applyFont="1" applyBorder="1" applyAlignment="1" applyProtection="1">
      <alignment vertical="center"/>
      <protection locked="0"/>
    </xf>
    <xf numFmtId="164" fontId="53" fillId="0" borderId="103" xfId="0" applyNumberFormat="1" applyFont="1" applyBorder="1" applyAlignment="1" applyProtection="1">
      <alignment vertical="center"/>
      <protection locked="0"/>
    </xf>
    <xf numFmtId="164" fontId="52" fillId="0" borderId="0" xfId="0" applyNumberFormat="1" applyFont="1" applyAlignment="1" applyProtection="1">
      <alignment horizontal="right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164" fontId="53" fillId="0" borderId="0" xfId="0" applyNumberFormat="1" applyFont="1" applyAlignment="1">
      <alignment vertical="center"/>
    </xf>
    <xf numFmtId="164" fontId="179" fillId="0" borderId="0" xfId="0" applyNumberFormat="1" applyFont="1" applyProtection="1">
      <protection locked="0"/>
    </xf>
    <xf numFmtId="164" fontId="52" fillId="0" borderId="0" xfId="0" applyNumberFormat="1" applyFont="1" applyAlignment="1" applyProtection="1">
      <alignment horizontal="right"/>
      <protection locked="0"/>
    </xf>
    <xf numFmtId="164" fontId="176" fillId="0" borderId="0" xfId="0" applyNumberFormat="1" applyFont="1" applyAlignment="1" applyProtection="1">
      <alignment vertical="center"/>
      <protection locked="0"/>
    </xf>
    <xf numFmtId="190" fontId="140" fillId="0" borderId="0" xfId="0" applyNumberFormat="1" applyFont="1" applyAlignment="1">
      <alignment vertical="center"/>
    </xf>
    <xf numFmtId="164" fontId="115" fillId="0" borderId="0" xfId="0" applyNumberFormat="1" applyFont="1" applyProtection="1">
      <protection locked="0"/>
    </xf>
    <xf numFmtId="0" fontId="52" fillId="0" borderId="0" xfId="0" applyFont="1"/>
    <xf numFmtId="0" fontId="116" fillId="0" borderId="0" xfId="0" applyFont="1" applyAlignment="1" applyProtection="1">
      <alignment horizontal="center" vertical="center"/>
      <protection locked="0"/>
    </xf>
    <xf numFmtId="0" fontId="139" fillId="0" borderId="0" xfId="0" applyFont="1" applyAlignment="1">
      <alignment horizontal="right" vertical="center" wrapText="1"/>
    </xf>
    <xf numFmtId="0" fontId="53" fillId="0" borderId="0" xfId="0" applyFont="1" applyAlignment="1" applyProtection="1">
      <alignment horizontal="right"/>
      <protection locked="0"/>
    </xf>
    <xf numFmtId="0" fontId="180" fillId="0" borderId="0" xfId="0" applyFont="1" applyAlignment="1" applyProtection="1">
      <alignment horizontal="left" vertical="center"/>
      <protection locked="0"/>
    </xf>
    <xf numFmtId="0" fontId="180" fillId="0" borderId="0" xfId="0" applyFont="1" applyProtection="1">
      <protection locked="0"/>
    </xf>
    <xf numFmtId="0" fontId="139" fillId="0" borderId="2" xfId="0" applyFont="1" applyBorder="1" applyAlignment="1">
      <alignment horizontal="center" vertical="center" wrapText="1"/>
    </xf>
    <xf numFmtId="164" fontId="139" fillId="0" borderId="0" xfId="0" applyNumberFormat="1" applyFont="1" applyAlignment="1">
      <alignment horizontal="center" vertical="center" wrapText="1"/>
    </xf>
    <xf numFmtId="0" fontId="115" fillId="0" borderId="0" xfId="0" applyFont="1" applyAlignment="1" applyProtection="1">
      <alignment horizontal="right" vertical="center"/>
      <protection locked="0"/>
    </xf>
    <xf numFmtId="7" fontId="140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right" vertical="center"/>
    </xf>
    <xf numFmtId="164" fontId="118" fillId="0" borderId="0" xfId="0" applyNumberFormat="1" applyFont="1" applyAlignment="1">
      <alignment horizontal="right" vertical="center"/>
    </xf>
    <xf numFmtId="0" fontId="52" fillId="0" borderId="0" xfId="0" applyFont="1" applyAlignment="1">
      <alignment horizontal="right" vertical="center"/>
    </xf>
    <xf numFmtId="164" fontId="116" fillId="0" borderId="0" xfId="0" applyNumberFormat="1" applyFont="1" applyAlignment="1" applyProtection="1">
      <alignment horizontal="right" vertical="center"/>
      <protection locked="0"/>
    </xf>
    <xf numFmtId="0" fontId="116" fillId="0" borderId="0" xfId="0" applyFont="1" applyAlignment="1" applyProtection="1">
      <alignment horizontal="right" vertical="center"/>
      <protection locked="0"/>
    </xf>
    <xf numFmtId="0" fontId="52" fillId="0" borderId="1" xfId="0" applyFont="1" applyBorder="1" applyAlignment="1" applyProtection="1">
      <alignment horizontal="right" vertical="center"/>
      <protection locked="0"/>
    </xf>
    <xf numFmtId="0" fontId="116" fillId="0" borderId="104" xfId="0" applyFont="1" applyBorder="1" applyAlignment="1" applyProtection="1">
      <alignment horizontal="right" vertical="center"/>
      <protection locked="0"/>
    </xf>
    <xf numFmtId="0" fontId="116" fillId="0" borderId="105" xfId="0" applyFont="1" applyBorder="1" applyAlignment="1" applyProtection="1">
      <alignment horizontal="right" vertical="center"/>
      <protection locked="0"/>
    </xf>
    <xf numFmtId="0" fontId="116" fillId="0" borderId="106" xfId="0" applyFont="1" applyBorder="1" applyAlignment="1" applyProtection="1">
      <alignment horizontal="right" vertical="center"/>
      <protection locked="0"/>
    </xf>
    <xf numFmtId="7" fontId="139" fillId="0" borderId="0" xfId="0" applyNumberFormat="1" applyFont="1" applyAlignment="1">
      <alignment horizontal="right" vertical="center"/>
    </xf>
    <xf numFmtId="164" fontId="116" fillId="0" borderId="0" xfId="0" applyNumberFormat="1" applyFont="1" applyAlignment="1">
      <alignment horizontal="right" vertical="center"/>
    </xf>
    <xf numFmtId="164" fontId="53" fillId="0" borderId="0" xfId="0" applyNumberFormat="1" applyFont="1" applyAlignment="1" applyProtection="1">
      <alignment horizontal="right" vertical="center" textRotation="90"/>
      <protection locked="0"/>
    </xf>
    <xf numFmtId="0" fontId="118" fillId="0" borderId="0" xfId="0" applyFont="1" applyAlignment="1">
      <alignment horizontal="right" vertical="center"/>
    </xf>
    <xf numFmtId="164" fontId="14" fillId="0" borderId="0" xfId="0" applyNumberFormat="1" applyFont="1" applyAlignment="1" applyProtection="1">
      <alignment vertical="center"/>
      <protection locked="0"/>
    </xf>
    <xf numFmtId="0" fontId="151" fillId="0" borderId="0" xfId="0" applyFont="1" applyAlignment="1" applyProtection="1">
      <alignment horizontal="right" vertical="center"/>
      <protection locked="0"/>
    </xf>
    <xf numFmtId="164" fontId="13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right" vertical="center"/>
    </xf>
    <xf numFmtId="164" fontId="165" fillId="0" borderId="0" xfId="0" applyNumberFormat="1" applyFont="1" applyAlignment="1">
      <alignment horizontal="right" vertical="center"/>
    </xf>
    <xf numFmtId="164" fontId="165" fillId="0" borderId="0" xfId="0" applyNumberFormat="1" applyFont="1" applyAlignment="1" applyProtection="1">
      <alignment horizontal="right" vertical="center"/>
      <protection locked="0"/>
    </xf>
    <xf numFmtId="0" fontId="36" fillId="0" borderId="0" xfId="0" applyFont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164" fontId="4" fillId="0" borderId="0" xfId="0" applyNumberFormat="1" applyFont="1" applyAlignment="1" applyProtection="1">
      <alignment horizontal="right" vertical="center"/>
      <protection locked="0"/>
    </xf>
    <xf numFmtId="164" fontId="14" fillId="0" borderId="0" xfId="0" applyNumberFormat="1" applyFont="1" applyAlignment="1" applyProtection="1">
      <alignment horizontal="right" vertical="center"/>
      <protection locked="0"/>
    </xf>
    <xf numFmtId="164" fontId="14" fillId="0" borderId="0" xfId="0" applyNumberFormat="1" applyFont="1" applyAlignment="1" applyProtection="1">
      <alignment horizontal="right" vertical="center" textRotation="90"/>
      <protection locked="0"/>
    </xf>
    <xf numFmtId="0" fontId="165" fillId="0" borderId="0" xfId="0" applyFont="1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36" fillId="0" borderId="0" xfId="0" applyFont="1" applyAlignment="1">
      <alignment horizontal="right" vertical="center"/>
    </xf>
    <xf numFmtId="164" fontId="97" fillId="0" borderId="0" xfId="0" applyNumberFormat="1" applyFont="1" applyAlignment="1" applyProtection="1">
      <alignment horizontal="center" vertical="center"/>
      <protection locked="0"/>
    </xf>
    <xf numFmtId="164" fontId="14" fillId="0" borderId="0" xfId="0" applyNumberFormat="1" applyFont="1" applyProtection="1">
      <protection locked="0"/>
    </xf>
    <xf numFmtId="0" fontId="139" fillId="0" borderId="2" xfId="0" applyFont="1" applyBorder="1" applyAlignment="1">
      <alignment vertical="center" wrapText="1"/>
    </xf>
    <xf numFmtId="0" fontId="140" fillId="0" borderId="0" xfId="0" applyFont="1" applyAlignment="1">
      <alignment horizontal="right" vertical="center" wrapText="1"/>
    </xf>
    <xf numFmtId="0" fontId="181" fillId="0" borderId="0" xfId="0" applyFont="1"/>
    <xf numFmtId="0" fontId="182" fillId="0" borderId="0" xfId="0" applyFont="1"/>
    <xf numFmtId="0" fontId="182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183" fillId="0" borderId="0" xfId="0" applyFont="1" applyAlignment="1">
      <alignment vertical="center" wrapText="1"/>
    </xf>
    <xf numFmtId="0" fontId="183" fillId="0" borderId="0" xfId="0" applyFont="1" applyAlignment="1" applyProtection="1">
      <alignment vertical="center" wrapText="1"/>
      <protection locked="0"/>
    </xf>
    <xf numFmtId="164" fontId="38" fillId="0" borderId="0" xfId="0" applyNumberFormat="1" applyFont="1" applyAlignment="1">
      <alignment vertical="center" wrapText="1"/>
    </xf>
    <xf numFmtId="164" fontId="14" fillId="0" borderId="0" xfId="0" applyNumberFormat="1" applyFont="1" applyAlignment="1" applyProtection="1">
      <alignment horizontal="center" vertical="center"/>
      <protection locked="0"/>
    </xf>
    <xf numFmtId="164" fontId="14" fillId="0" borderId="0" xfId="0" applyNumberFormat="1" applyFont="1" applyAlignment="1" applyProtection="1">
      <alignment horizontal="center" vertical="center" textRotation="90"/>
      <protection locked="0"/>
    </xf>
    <xf numFmtId="0" fontId="47" fillId="0" borderId="2" xfId="0" applyFont="1" applyBorder="1" applyAlignment="1">
      <alignment vertical="center"/>
    </xf>
    <xf numFmtId="181" fontId="65" fillId="0" borderId="0" xfId="0" applyNumberFormat="1" applyFont="1" applyAlignment="1">
      <alignment vertical="center" wrapText="1"/>
    </xf>
    <xf numFmtId="9" fontId="36" fillId="0" borderId="0" xfId="0" applyNumberFormat="1" applyFont="1" applyAlignment="1">
      <alignment vertical="center"/>
    </xf>
    <xf numFmtId="164" fontId="47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36" fillId="0" borderId="2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0" xfId="0" applyFont="1"/>
    <xf numFmtId="181" fontId="68" fillId="0" borderId="0" xfId="0" applyNumberFormat="1" applyFont="1" applyAlignment="1">
      <alignment vertical="center" wrapText="1"/>
    </xf>
    <xf numFmtId="0" fontId="67" fillId="0" borderId="0" xfId="0" applyFont="1"/>
    <xf numFmtId="164" fontId="46" fillId="0" borderId="0" xfId="0" applyNumberFormat="1" applyFont="1" applyAlignment="1">
      <alignment vertical="center"/>
    </xf>
    <xf numFmtId="164" fontId="46" fillId="0" borderId="0" xfId="0" applyNumberFormat="1" applyFont="1" applyAlignment="1">
      <alignment vertical="center" textRotation="90"/>
    </xf>
    <xf numFmtId="0" fontId="36" fillId="0" borderId="2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64" fontId="36" fillId="0" borderId="0" xfId="0" applyNumberFormat="1" applyFont="1" applyAlignment="1">
      <alignment vertical="center" textRotation="90"/>
    </xf>
    <xf numFmtId="0" fontId="173" fillId="0" borderId="0" xfId="0" applyFont="1" applyAlignment="1">
      <alignment vertical="center"/>
    </xf>
    <xf numFmtId="0" fontId="173" fillId="0" borderId="0" xfId="0" applyFont="1" applyAlignment="1" applyProtection="1">
      <alignment vertical="center"/>
      <protection locked="0"/>
    </xf>
    <xf numFmtId="0" fontId="173" fillId="0" borderId="0" xfId="0" applyFont="1" applyAlignment="1" applyProtection="1">
      <alignment horizontal="left" vertical="center"/>
      <protection locked="0"/>
    </xf>
    <xf numFmtId="0" fontId="184" fillId="0" borderId="0" xfId="0" applyFont="1"/>
    <xf numFmtId="0" fontId="184" fillId="0" borderId="0" xfId="0" applyFont="1" applyProtection="1">
      <protection locked="0"/>
    </xf>
    <xf numFmtId="0" fontId="4" fillId="0" borderId="0" xfId="0" applyFont="1" applyAlignment="1">
      <alignment horizontal="center"/>
    </xf>
    <xf numFmtId="164" fontId="165" fillId="0" borderId="3" xfId="0" applyNumberFormat="1" applyFont="1" applyBorder="1" applyAlignment="1" applyProtection="1">
      <alignment vertical="center"/>
      <protection locked="0"/>
    </xf>
    <xf numFmtId="164" fontId="165" fillId="0" borderId="4" xfId="0" applyNumberFormat="1" applyFont="1" applyBorder="1" applyAlignment="1" applyProtection="1">
      <alignment vertical="center"/>
      <protection locked="0"/>
    </xf>
    <xf numFmtId="0" fontId="81" fillId="0" borderId="5" xfId="0" applyFont="1" applyBorder="1" applyProtection="1">
      <protection locked="0"/>
    </xf>
    <xf numFmtId="0" fontId="36" fillId="0" borderId="0" xfId="0" applyFont="1" applyAlignment="1">
      <alignment horizontal="left" vertical="center" textRotation="90"/>
    </xf>
    <xf numFmtId="164" fontId="36" fillId="0" borderId="0" xfId="0" applyNumberFormat="1" applyFont="1" applyAlignment="1">
      <alignment horizontal="right" vertical="center"/>
    </xf>
    <xf numFmtId="164" fontId="36" fillId="0" borderId="0" xfId="0" applyNumberFormat="1" applyFont="1" applyAlignment="1">
      <alignment horizontal="center" vertical="center"/>
    </xf>
    <xf numFmtId="164" fontId="185" fillId="0" borderId="0" xfId="0" applyNumberFormat="1" applyFont="1" applyAlignment="1" applyProtection="1">
      <alignment vertical="center"/>
      <protection locked="0"/>
    </xf>
    <xf numFmtId="164" fontId="165" fillId="0" borderId="6" xfId="0" applyNumberFormat="1" applyFont="1" applyBorder="1" applyAlignment="1" applyProtection="1">
      <alignment vertical="center"/>
      <protection locked="0"/>
    </xf>
    <xf numFmtId="164" fontId="165" fillId="0" borderId="7" xfId="0" applyNumberFormat="1" applyFont="1" applyBorder="1" applyAlignment="1" applyProtection="1">
      <alignment vertical="center"/>
      <protection locked="0"/>
    </xf>
    <xf numFmtId="0" fontId="36" fillId="0" borderId="0" xfId="0" applyFont="1" applyAlignment="1">
      <alignment horizontal="center" vertical="center" textRotation="90"/>
    </xf>
    <xf numFmtId="7" fontId="36" fillId="0" borderId="0" xfId="0" applyNumberFormat="1" applyFont="1" applyAlignment="1">
      <alignment horizontal="center" vertical="center"/>
    </xf>
    <xf numFmtId="49" fontId="4" fillId="0" borderId="0" xfId="0" applyNumberFormat="1" applyFont="1"/>
    <xf numFmtId="9" fontId="36" fillId="0" borderId="0" xfId="0" applyNumberFormat="1" applyFont="1" applyAlignment="1">
      <alignment horizontal="center" vertical="center"/>
    </xf>
    <xf numFmtId="7" fontId="36" fillId="0" borderId="0" xfId="0" applyNumberFormat="1" applyFont="1" applyAlignment="1">
      <alignment vertical="center"/>
    </xf>
    <xf numFmtId="9" fontId="36" fillId="0" borderId="0" xfId="0" applyNumberFormat="1" applyFont="1"/>
    <xf numFmtId="0" fontId="36" fillId="0" borderId="0" xfId="0" applyFont="1" applyAlignment="1">
      <alignment horizontal="center"/>
    </xf>
    <xf numFmtId="0" fontId="144" fillId="0" borderId="0" xfId="0" applyFont="1" applyProtection="1">
      <protection locked="0"/>
    </xf>
    <xf numFmtId="9" fontId="36" fillId="0" borderId="0" xfId="0" applyNumberFormat="1" applyFont="1" applyAlignment="1">
      <alignment horizontal="center"/>
    </xf>
    <xf numFmtId="164" fontId="36" fillId="0" borderId="0" xfId="0" applyNumberFormat="1" applyFont="1" applyAlignment="1" applyProtection="1">
      <alignment horizontal="right" vertical="center"/>
      <protection locked="0"/>
    </xf>
    <xf numFmtId="7" fontId="36" fillId="0" borderId="0" xfId="0" applyNumberFormat="1" applyFont="1" applyAlignment="1">
      <alignment horizontal="right" vertical="center"/>
    </xf>
    <xf numFmtId="0" fontId="36" fillId="0" borderId="0" xfId="0" applyFont="1" applyAlignment="1">
      <alignment horizontal="right"/>
    </xf>
    <xf numFmtId="0" fontId="36" fillId="0" borderId="0" xfId="0" applyFont="1" applyAlignment="1">
      <alignment horizontal="left"/>
    </xf>
    <xf numFmtId="4" fontId="36" fillId="0" borderId="0" xfId="0" applyNumberFormat="1" applyFont="1" applyAlignment="1">
      <alignment vertical="center"/>
    </xf>
    <xf numFmtId="164" fontId="165" fillId="0" borderId="0" xfId="0" applyNumberFormat="1" applyFont="1" applyAlignment="1">
      <alignment vertical="center"/>
    </xf>
    <xf numFmtId="164" fontId="165" fillId="0" borderId="0" xfId="0" applyNumberFormat="1" applyFont="1" applyAlignment="1" applyProtection="1">
      <alignment vertical="center"/>
      <protection locked="0"/>
    </xf>
    <xf numFmtId="44" fontId="36" fillId="0" borderId="0" xfId="0" applyNumberFormat="1" applyFont="1" applyAlignment="1">
      <alignment vertical="center"/>
    </xf>
    <xf numFmtId="44" fontId="186" fillId="0" borderId="0" xfId="0" applyNumberFormat="1" applyFont="1" applyAlignment="1">
      <alignment vertical="center"/>
    </xf>
    <xf numFmtId="44" fontId="186" fillId="0" borderId="0" xfId="0" applyNumberFormat="1" applyFont="1" applyAlignment="1" applyProtection="1">
      <alignment vertical="center"/>
      <protection locked="0"/>
    </xf>
    <xf numFmtId="44" fontId="186" fillId="0" borderId="0" xfId="0" applyNumberFormat="1" applyFont="1" applyAlignment="1" applyProtection="1">
      <alignment horizontal="right" vertical="center"/>
      <protection locked="0"/>
    </xf>
    <xf numFmtId="0" fontId="36" fillId="0" borderId="0" xfId="0" applyFont="1" applyAlignment="1">
      <alignment textRotation="90"/>
    </xf>
    <xf numFmtId="0" fontId="144" fillId="0" borderId="0" xfId="0" applyFont="1" applyAlignment="1">
      <alignment vertical="center"/>
    </xf>
    <xf numFmtId="0" fontId="144" fillId="0" borderId="0" xfId="0" applyFont="1" applyAlignment="1" applyProtection="1">
      <alignment vertical="center"/>
      <protection locked="0"/>
    </xf>
    <xf numFmtId="164" fontId="14" fillId="0" borderId="0" xfId="0" applyNumberFormat="1" applyFont="1" applyAlignment="1" applyProtection="1">
      <alignment vertical="center" textRotation="90"/>
      <protection locked="0"/>
    </xf>
    <xf numFmtId="164" fontId="36" fillId="0" borderId="0" xfId="0" applyNumberFormat="1" applyFont="1" applyAlignment="1">
      <alignment horizontal="right"/>
    </xf>
    <xf numFmtId="8" fontId="36" fillId="0" borderId="0" xfId="0" applyNumberFormat="1" applyFont="1" applyAlignment="1">
      <alignment horizontal="left"/>
    </xf>
    <xf numFmtId="0" fontId="36" fillId="0" borderId="0" xfId="0" applyFont="1" applyAlignment="1" applyProtection="1">
      <alignment horizontal="right"/>
      <protection locked="0"/>
    </xf>
    <xf numFmtId="164" fontId="47" fillId="0" borderId="0" xfId="0" applyNumberFormat="1" applyFont="1" applyAlignment="1">
      <alignment vertical="center"/>
    </xf>
    <xf numFmtId="0" fontId="47" fillId="0" borderId="0" xfId="0" applyFont="1" applyAlignment="1">
      <alignment horizontal="left" vertical="center"/>
    </xf>
    <xf numFmtId="164" fontId="47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center"/>
    </xf>
    <xf numFmtId="0" fontId="46" fillId="0" borderId="0" xfId="0" applyFont="1" applyProtection="1">
      <protection locked="0"/>
    </xf>
    <xf numFmtId="189" fontId="36" fillId="0" borderId="0" xfId="0" applyNumberFormat="1" applyFont="1" applyAlignment="1">
      <alignment vertical="center"/>
    </xf>
    <xf numFmtId="0" fontId="46" fillId="0" borderId="0" xfId="0" applyFont="1" applyAlignment="1">
      <alignment textRotation="90"/>
    </xf>
    <xf numFmtId="8" fontId="36" fillId="0" borderId="0" xfId="0" applyNumberFormat="1" applyFont="1"/>
    <xf numFmtId="0" fontId="55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6" fillId="0" borderId="0" xfId="0" applyFont="1" applyAlignment="1">
      <alignment vertical="center" textRotation="90" wrapText="1"/>
    </xf>
    <xf numFmtId="0" fontId="187" fillId="0" borderId="0" xfId="0" applyFont="1" applyProtection="1">
      <protection locked="0"/>
    </xf>
    <xf numFmtId="0" fontId="34" fillId="0" borderId="0" xfId="0" applyFont="1"/>
    <xf numFmtId="9" fontId="14" fillId="0" borderId="0" xfId="0" applyNumberFormat="1" applyFont="1" applyAlignment="1" applyProtection="1">
      <alignment vertical="center"/>
      <protection locked="0"/>
    </xf>
    <xf numFmtId="0" fontId="93" fillId="0" borderId="0" xfId="0" applyFont="1" applyAlignment="1">
      <alignment horizontal="center" vertical="center"/>
    </xf>
    <xf numFmtId="0" fontId="93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81" fillId="0" borderId="0" xfId="0" applyFont="1" applyAlignment="1" applyProtection="1">
      <alignment horizontal="center" vertical="top"/>
      <protection locked="0"/>
    </xf>
    <xf numFmtId="0" fontId="155" fillId="0" borderId="0" xfId="0" applyFont="1" applyAlignment="1" applyProtection="1">
      <alignment horizontal="center" vertical="top"/>
      <protection locked="0"/>
    </xf>
    <xf numFmtId="0" fontId="36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36" fillId="0" borderId="0" xfId="1" applyFont="1" applyFill="1" applyBorder="1" applyAlignment="1" applyProtection="1">
      <alignment horizontal="center" vertical="top"/>
      <protection locked="0"/>
    </xf>
    <xf numFmtId="0" fontId="36" fillId="0" borderId="0" xfId="0" applyFont="1" applyAlignment="1" applyProtection="1">
      <alignment horizontal="center" vertical="top"/>
      <protection locked="0"/>
    </xf>
    <xf numFmtId="0" fontId="46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1" xfId="0" applyFont="1" applyBorder="1" applyAlignment="1" applyProtection="1">
      <alignment horizontal="center" vertical="top"/>
      <protection locked="0"/>
    </xf>
    <xf numFmtId="164" fontId="14" fillId="0" borderId="0" xfId="0" applyNumberFormat="1" applyFont="1" applyAlignment="1" applyProtection="1">
      <alignment horizontal="center" vertical="top"/>
      <protection locked="0"/>
    </xf>
    <xf numFmtId="164" fontId="14" fillId="0" borderId="0" xfId="0" applyNumberFormat="1" applyFont="1" applyAlignment="1" applyProtection="1">
      <alignment horizontal="center" vertical="top" textRotation="90"/>
      <protection locked="0"/>
    </xf>
    <xf numFmtId="164" fontId="4" fillId="0" borderId="0" xfId="0" applyNumberFormat="1" applyFont="1" applyAlignment="1" applyProtection="1">
      <alignment horizontal="center" vertical="top"/>
      <protection locked="0"/>
    </xf>
    <xf numFmtId="0" fontId="70" fillId="0" borderId="0" xfId="0" applyFont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46" fillId="0" borderId="0" xfId="0" applyFont="1" applyAlignment="1">
      <alignment horizontal="right" vertical="center" wrapText="1"/>
    </xf>
    <xf numFmtId="0" fontId="188" fillId="0" borderId="0" xfId="0" applyFont="1" applyAlignment="1">
      <alignment vertical="center" wrapText="1"/>
    </xf>
    <xf numFmtId="0" fontId="37" fillId="0" borderId="0" xfId="0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vertical="center" textRotation="90"/>
      <protection locked="0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horizontal="right"/>
    </xf>
    <xf numFmtId="0" fontId="14" fillId="0" borderId="0" xfId="0" applyFont="1"/>
    <xf numFmtId="0" fontId="189" fillId="0" borderId="0" xfId="0" applyFont="1"/>
    <xf numFmtId="0" fontId="17" fillId="0" borderId="0" xfId="0" applyFont="1" applyProtection="1">
      <protection locked="0"/>
    </xf>
    <xf numFmtId="0" fontId="81" fillId="0" borderId="0" xfId="0" applyFont="1"/>
    <xf numFmtId="0" fontId="46" fillId="0" borderId="0" xfId="0" applyFont="1" applyAlignment="1">
      <alignment horizontal="left" vertical="center"/>
    </xf>
    <xf numFmtId="0" fontId="160" fillId="0" borderId="0" xfId="0" applyFont="1" applyAlignment="1">
      <alignment horizontal="center" vertical="center"/>
    </xf>
    <xf numFmtId="0" fontId="189" fillId="0" borderId="2" xfId="0" applyFont="1" applyBorder="1" applyAlignment="1">
      <alignment horizontal="center" vertical="center"/>
    </xf>
    <xf numFmtId="0" fontId="189" fillId="0" borderId="0" xfId="0" applyFont="1" applyAlignment="1">
      <alignment horizontal="center" vertical="center"/>
    </xf>
    <xf numFmtId="0" fontId="189" fillId="0" borderId="0" xfId="0" applyFont="1" applyAlignment="1">
      <alignment textRotation="90"/>
    </xf>
    <xf numFmtId="0" fontId="71" fillId="0" borderId="0" xfId="0" applyFont="1" applyAlignment="1" applyProtection="1">
      <alignment horizontal="center" vertical="center"/>
      <protection locked="0"/>
    </xf>
    <xf numFmtId="0" fontId="14" fillId="0" borderId="107" xfId="0" applyFont="1" applyBorder="1" applyProtection="1"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4" fontId="4" fillId="0" borderId="0" xfId="0" applyNumberFormat="1" applyFont="1" applyAlignment="1" applyProtection="1">
      <alignment horizontal="right" vertical="center"/>
      <protection locked="0"/>
    </xf>
    <xf numFmtId="0" fontId="189" fillId="0" borderId="0" xfId="0" applyFont="1" applyAlignment="1">
      <alignment vertical="center" textRotation="90"/>
    </xf>
    <xf numFmtId="0" fontId="14" fillId="0" borderId="0" xfId="0" applyFont="1" applyAlignment="1" applyProtection="1">
      <alignment horizontal="center" vertical="center" textRotation="90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189" fillId="0" borderId="0" xfId="0" applyFont="1" applyAlignment="1">
      <alignment vertical="center"/>
    </xf>
    <xf numFmtId="164" fontId="190" fillId="0" borderId="0" xfId="0" applyNumberFormat="1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91" fillId="0" borderId="0" xfId="0" applyFont="1" applyAlignment="1">
      <alignment horizontal="center"/>
    </xf>
    <xf numFmtId="9" fontId="14" fillId="0" borderId="0" xfId="0" applyNumberFormat="1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right" vertical="center"/>
      <protection locked="0"/>
    </xf>
    <xf numFmtId="0" fontId="4" fillId="0" borderId="8" xfId="0" applyFont="1" applyBorder="1" applyProtection="1">
      <protection locked="0"/>
    </xf>
    <xf numFmtId="0" fontId="14" fillId="0" borderId="108" xfId="0" applyFont="1" applyBorder="1" applyProtection="1">
      <protection locked="0"/>
    </xf>
    <xf numFmtId="164" fontId="138" fillId="0" borderId="0" xfId="0" applyNumberFormat="1" applyFont="1" applyAlignment="1">
      <alignment vertical="center"/>
    </xf>
    <xf numFmtId="4" fontId="4" fillId="0" borderId="0" xfId="0" applyNumberFormat="1" applyFont="1" applyProtection="1">
      <protection locked="0"/>
    </xf>
    <xf numFmtId="0" fontId="97" fillId="0" borderId="0" xfId="0" applyFont="1" applyProtection="1">
      <protection locked="0"/>
    </xf>
    <xf numFmtId="0" fontId="192" fillId="0" borderId="0" xfId="0" applyFont="1" applyProtection="1">
      <protection locked="0"/>
    </xf>
    <xf numFmtId="164" fontId="97" fillId="0" borderId="0" xfId="0" applyNumberFormat="1" applyFont="1" applyProtection="1">
      <protection locked="0"/>
    </xf>
    <xf numFmtId="0" fontId="193" fillId="0" borderId="0" xfId="0" applyFont="1" applyAlignment="1">
      <alignment vertical="center"/>
    </xf>
    <xf numFmtId="0" fontId="194" fillId="0" borderId="0" xfId="0" applyFont="1" applyAlignment="1" applyProtection="1">
      <alignment vertical="top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5" xfId="0" applyFont="1" applyBorder="1" applyProtection="1">
      <protection locked="0"/>
    </xf>
    <xf numFmtId="0" fontId="193" fillId="0" borderId="0" xfId="0" applyFont="1" applyAlignment="1">
      <alignment horizontal="left" vertical="center"/>
    </xf>
    <xf numFmtId="0" fontId="193" fillId="0" borderId="0" xfId="0" applyFont="1" applyAlignment="1">
      <alignment horizontal="center" vertical="center"/>
    </xf>
    <xf numFmtId="164" fontId="190" fillId="0" borderId="0" xfId="0" applyNumberFormat="1" applyFont="1" applyAlignment="1">
      <alignment vertical="center" textRotation="90"/>
    </xf>
    <xf numFmtId="0" fontId="189" fillId="0" borderId="0" xfId="0" applyFont="1" applyAlignment="1">
      <alignment horizontal="center"/>
    </xf>
    <xf numFmtId="0" fontId="189" fillId="0" borderId="0" xfId="0" applyFont="1" applyAlignment="1">
      <alignment horizontal="right" vertical="center"/>
    </xf>
    <xf numFmtId="0" fontId="97" fillId="0" borderId="9" xfId="0" applyFont="1" applyBorder="1" applyProtection="1">
      <protection locked="0"/>
    </xf>
    <xf numFmtId="0" fontId="97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97" fillId="0" borderId="11" xfId="0" applyFont="1" applyBorder="1" applyProtection="1">
      <protection locked="0"/>
    </xf>
    <xf numFmtId="0" fontId="195" fillId="0" borderId="0" xfId="0" applyFont="1" applyAlignment="1">
      <alignment horizontal="right" vertical="center"/>
    </xf>
    <xf numFmtId="0" fontId="195" fillId="0" borderId="0" xfId="0" applyFont="1" applyAlignment="1">
      <alignment horizontal="left" vertical="center"/>
    </xf>
    <xf numFmtId="0" fontId="190" fillId="0" borderId="0" xfId="0" applyFont="1" applyAlignment="1">
      <alignment vertical="center"/>
    </xf>
    <xf numFmtId="0" fontId="189" fillId="0" borderId="0" xfId="0" applyFont="1" applyAlignment="1">
      <alignment horizontal="right"/>
    </xf>
    <xf numFmtId="164" fontId="189" fillId="0" borderId="0" xfId="0" applyNumberFormat="1" applyFont="1" applyAlignment="1">
      <alignment vertical="center"/>
    </xf>
    <xf numFmtId="164" fontId="189" fillId="0" borderId="0" xfId="0" applyNumberFormat="1" applyFont="1" applyAlignment="1">
      <alignment vertical="center" textRotation="90"/>
    </xf>
    <xf numFmtId="0" fontId="97" fillId="0" borderId="0" xfId="3" applyFont="1" applyProtection="1">
      <protection locked="0"/>
    </xf>
    <xf numFmtId="0" fontId="14" fillId="0" borderId="0" xfId="3" applyFont="1" applyProtection="1">
      <protection locked="0"/>
    </xf>
    <xf numFmtId="0" fontId="14" fillId="0" borderId="0" xfId="3" applyFont="1" applyAlignment="1" applyProtection="1">
      <alignment horizontal="center" vertical="center"/>
      <protection locked="0"/>
    </xf>
    <xf numFmtId="0" fontId="196" fillId="0" borderId="0" xfId="3" applyFont="1" applyProtection="1">
      <protection locked="0"/>
    </xf>
    <xf numFmtId="164" fontId="189" fillId="0" borderId="0" xfId="0" applyNumberFormat="1" applyFont="1"/>
    <xf numFmtId="0" fontId="197" fillId="0" borderId="0" xfId="3" applyFont="1" applyProtection="1">
      <protection locked="0"/>
    </xf>
    <xf numFmtId="164" fontId="197" fillId="0" borderId="0" xfId="3" applyNumberFormat="1" applyFont="1" applyProtection="1">
      <protection locked="0"/>
    </xf>
    <xf numFmtId="164" fontId="14" fillId="0" borderId="0" xfId="3" applyNumberFormat="1" applyFont="1" applyProtection="1">
      <protection locked="0"/>
    </xf>
    <xf numFmtId="0" fontId="198" fillId="0" borderId="0" xfId="0" applyFont="1" applyAlignment="1">
      <alignment vertical="center"/>
    </xf>
    <xf numFmtId="164" fontId="189" fillId="0" borderId="0" xfId="0" applyNumberFormat="1" applyFont="1" applyAlignment="1">
      <alignment horizontal="right" vertical="center"/>
    </xf>
    <xf numFmtId="164" fontId="97" fillId="0" borderId="0" xfId="3" applyNumberFormat="1" applyFont="1" applyProtection="1">
      <protection locked="0"/>
    </xf>
    <xf numFmtId="0" fontId="14" fillId="0" borderId="0" xfId="3" applyFont="1" applyAlignment="1" applyProtection="1">
      <alignment horizontal="center"/>
      <protection locked="0"/>
    </xf>
    <xf numFmtId="0" fontId="199" fillId="0" borderId="0" xfId="0" applyFont="1" applyAlignment="1">
      <alignment vertical="center" wrapText="1"/>
    </xf>
    <xf numFmtId="0" fontId="14" fillId="0" borderId="0" xfId="3" applyFont="1" applyAlignment="1" applyProtection="1">
      <alignment horizontal="right" vertical="center"/>
      <protection locked="0"/>
    </xf>
    <xf numFmtId="164" fontId="189" fillId="0" borderId="0" xfId="0" applyNumberFormat="1" applyFont="1" applyAlignment="1">
      <alignment horizontal="right"/>
    </xf>
    <xf numFmtId="164" fontId="14" fillId="0" borderId="0" xfId="0" applyNumberFormat="1" applyFont="1" applyAlignment="1" applyProtection="1">
      <alignment horizontal="right"/>
      <protection locked="0"/>
    </xf>
    <xf numFmtId="0" fontId="189" fillId="0" borderId="0" xfId="0" applyFont="1" applyAlignment="1">
      <alignment vertical="center" wrapText="1"/>
    </xf>
    <xf numFmtId="0" fontId="189" fillId="0" borderId="0" xfId="0" applyFont="1" applyAlignment="1">
      <alignment vertical="center" textRotation="90" wrapText="1"/>
    </xf>
    <xf numFmtId="0" fontId="189" fillId="0" borderId="0" xfId="0" applyFont="1" applyAlignment="1">
      <alignment horizontal="left" vertical="center"/>
    </xf>
    <xf numFmtId="0" fontId="200" fillId="0" borderId="0" xfId="0" applyFont="1" applyAlignment="1">
      <alignment horizontal="left" vertical="center" textRotation="90"/>
    </xf>
    <xf numFmtId="0" fontId="146" fillId="0" borderId="2" xfId="0" applyFont="1" applyBorder="1" applyAlignment="1">
      <alignment horizontal="center" vertical="center"/>
    </xf>
    <xf numFmtId="164" fontId="24" fillId="0" borderId="0" xfId="0" applyNumberFormat="1" applyFont="1" applyAlignment="1" applyProtection="1">
      <alignment horizontal="left"/>
      <protection locked="0"/>
    </xf>
    <xf numFmtId="164" fontId="4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9" fontId="97" fillId="0" borderId="0" xfId="3" applyNumberFormat="1" applyFont="1" applyProtection="1">
      <protection locked="0"/>
    </xf>
    <xf numFmtId="164" fontId="46" fillId="0" borderId="0" xfId="0" applyNumberFormat="1" applyFont="1" applyAlignment="1">
      <alignment horizontal="center" vertical="center"/>
    </xf>
    <xf numFmtId="175" fontId="201" fillId="0" borderId="0" xfId="0" applyNumberFormat="1" applyFont="1" applyAlignment="1">
      <alignment vertical="center"/>
    </xf>
    <xf numFmtId="175" fontId="201" fillId="0" borderId="0" xfId="0" applyNumberFormat="1" applyFont="1"/>
    <xf numFmtId="175" fontId="36" fillId="0" borderId="0" xfId="0" applyNumberFormat="1" applyFont="1" applyAlignment="1">
      <alignment vertical="center"/>
    </xf>
    <xf numFmtId="0" fontId="165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170" fontId="36" fillId="0" borderId="0" xfId="0" applyNumberFormat="1" applyFont="1" applyAlignment="1">
      <alignment vertical="center"/>
    </xf>
    <xf numFmtId="0" fontId="202" fillId="0" borderId="0" xfId="0" applyFont="1" applyAlignment="1">
      <alignment vertical="center"/>
    </xf>
    <xf numFmtId="8" fontId="189" fillId="0" borderId="0" xfId="0" applyNumberFormat="1" applyFont="1" applyAlignment="1">
      <alignment horizontal="right"/>
    </xf>
    <xf numFmtId="181" fontId="36" fillId="0" borderId="0" xfId="0" applyNumberFormat="1" applyFont="1" applyAlignment="1">
      <alignment vertical="center"/>
    </xf>
    <xf numFmtId="0" fontId="40" fillId="0" borderId="0" xfId="0" applyFont="1" applyAlignment="1">
      <alignment horizontal="right" vertical="center"/>
    </xf>
    <xf numFmtId="164" fontId="14" fillId="0" borderId="0" xfId="3" applyNumberFormat="1" applyFont="1" applyAlignment="1" applyProtection="1">
      <alignment horizontal="left"/>
      <protection locked="0"/>
    </xf>
    <xf numFmtId="181" fontId="203" fillId="0" borderId="0" xfId="0" applyNumberFormat="1" applyFont="1" applyAlignment="1">
      <alignment vertical="top"/>
    </xf>
    <xf numFmtId="0" fontId="204" fillId="0" borderId="0" xfId="0" applyFont="1"/>
    <xf numFmtId="175" fontId="165" fillId="0" borderId="0" xfId="0" applyNumberFormat="1" applyFont="1" applyAlignment="1">
      <alignment vertical="center"/>
    </xf>
    <xf numFmtId="175" fontId="40" fillId="0" borderId="0" xfId="0" applyNumberFormat="1" applyFont="1" applyAlignment="1">
      <alignment horizontal="right" vertical="center"/>
    </xf>
    <xf numFmtId="0" fontId="97" fillId="0" borderId="0" xfId="3" applyFont="1" applyAlignment="1" applyProtection="1">
      <alignment horizontal="center"/>
      <protection locked="0"/>
    </xf>
    <xf numFmtId="186" fontId="81" fillId="0" borderId="0" xfId="0" applyNumberFormat="1" applyFont="1"/>
    <xf numFmtId="186" fontId="165" fillId="0" borderId="0" xfId="0" applyNumberFormat="1" applyFont="1" applyAlignment="1">
      <alignment horizontal="center" vertical="center"/>
    </xf>
    <xf numFmtId="0" fontId="97" fillId="0" borderId="12" xfId="0" applyFont="1" applyBorder="1" applyProtection="1">
      <protection locked="0"/>
    </xf>
    <xf numFmtId="0" fontId="97" fillId="0" borderId="13" xfId="3" applyFont="1" applyBorder="1" applyAlignment="1" applyProtection="1">
      <alignment horizontal="center"/>
      <protection locked="0"/>
    </xf>
    <xf numFmtId="0" fontId="97" fillId="0" borderId="13" xfId="3" applyFont="1" applyBorder="1" applyProtection="1">
      <protection locked="0"/>
    </xf>
    <xf numFmtId="0" fontId="14" fillId="0" borderId="13" xfId="3" applyFont="1" applyBorder="1" applyProtection="1">
      <protection locked="0"/>
    </xf>
    <xf numFmtId="164" fontId="14" fillId="0" borderId="13" xfId="3" applyNumberFormat="1" applyFont="1" applyBorder="1" applyProtection="1">
      <protection locked="0"/>
    </xf>
    <xf numFmtId="0" fontId="196" fillId="0" borderId="13" xfId="3" applyFont="1" applyBorder="1" applyProtection="1">
      <protection locked="0"/>
    </xf>
    <xf numFmtId="0" fontId="1" fillId="0" borderId="13" xfId="0" applyFont="1" applyBorder="1" applyProtection="1">
      <protection locked="0"/>
    </xf>
    <xf numFmtId="0" fontId="1" fillId="0" borderId="14" xfId="0" applyFont="1" applyBorder="1" applyProtection="1">
      <protection locked="0"/>
    </xf>
    <xf numFmtId="0" fontId="204" fillId="0" borderId="0" xfId="0" applyFont="1" applyAlignment="1">
      <alignment vertical="center"/>
    </xf>
    <xf numFmtId="186" fontId="36" fillId="0" borderId="0" xfId="0" applyNumberFormat="1" applyFont="1" applyAlignment="1">
      <alignment vertical="center"/>
    </xf>
    <xf numFmtId="0" fontId="97" fillId="0" borderId="0" xfId="0" applyFont="1" applyAlignment="1" applyProtection="1">
      <alignment horizontal="center" vertical="center"/>
      <protection locked="0"/>
    </xf>
    <xf numFmtId="0" fontId="196" fillId="0" borderId="109" xfId="3" applyFont="1" applyBorder="1" applyProtection="1">
      <protection locked="0"/>
    </xf>
    <xf numFmtId="186" fontId="165" fillId="0" borderId="0" xfId="0" applyNumberFormat="1" applyFont="1" applyAlignment="1">
      <alignment vertical="center"/>
    </xf>
    <xf numFmtId="0" fontId="97" fillId="0" borderId="0" xfId="0" applyFont="1" applyAlignment="1" applyProtection="1">
      <alignment vertical="center"/>
      <protection locked="0"/>
    </xf>
    <xf numFmtId="9" fontId="14" fillId="0" borderId="0" xfId="0" applyNumberFormat="1" applyFont="1" applyProtection="1">
      <protection locked="0"/>
    </xf>
    <xf numFmtId="175" fontId="205" fillId="0" borderId="0" xfId="0" applyNumberFormat="1" applyFont="1" applyAlignment="1">
      <alignment vertical="center"/>
    </xf>
    <xf numFmtId="0" fontId="206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9" fontId="97" fillId="0" borderId="0" xfId="0" applyNumberFormat="1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vertical="center"/>
      <protection locked="0"/>
    </xf>
    <xf numFmtId="9" fontId="4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center"/>
      <protection locked="0"/>
    </xf>
    <xf numFmtId="186" fontId="203" fillId="0" borderId="0" xfId="0" applyNumberFormat="1" applyFont="1" applyAlignment="1">
      <alignment vertical="center"/>
    </xf>
    <xf numFmtId="3" fontId="4" fillId="0" borderId="0" xfId="0" applyNumberFormat="1" applyFont="1" applyAlignment="1" applyProtection="1">
      <alignment horizontal="center" vertical="center"/>
      <protection locked="0"/>
    </xf>
    <xf numFmtId="9" fontId="4" fillId="0" borderId="0" xfId="0" applyNumberFormat="1" applyFont="1" applyProtection="1">
      <protection locked="0"/>
    </xf>
    <xf numFmtId="175" fontId="143" fillId="0" borderId="0" xfId="0" applyNumberFormat="1" applyFont="1" applyAlignment="1">
      <alignment vertical="center"/>
    </xf>
    <xf numFmtId="9" fontId="97" fillId="0" borderId="0" xfId="0" applyNumberFormat="1" applyFont="1" applyProtection="1">
      <protection locked="0"/>
    </xf>
    <xf numFmtId="4" fontId="14" fillId="0" borderId="0" xfId="0" applyNumberFormat="1" applyFont="1" applyProtection="1">
      <protection locked="0"/>
    </xf>
    <xf numFmtId="0" fontId="143" fillId="0" borderId="0" xfId="0" applyFont="1" applyAlignment="1">
      <alignment horizontal="center"/>
    </xf>
    <xf numFmtId="170" fontId="143" fillId="0" borderId="0" xfId="0" applyNumberFormat="1" applyFont="1" applyAlignment="1">
      <alignment horizontal="center" vertical="center"/>
    </xf>
    <xf numFmtId="181" fontId="143" fillId="0" borderId="0" xfId="0" applyNumberFormat="1" applyFont="1" applyAlignment="1">
      <alignment vertical="center"/>
    </xf>
    <xf numFmtId="0" fontId="143" fillId="0" borderId="0" xfId="0" applyFont="1"/>
    <xf numFmtId="0" fontId="143" fillId="0" borderId="0" xfId="0" applyFont="1" applyAlignment="1">
      <alignment horizontal="right" vertical="center"/>
    </xf>
    <xf numFmtId="175" fontId="143" fillId="0" borderId="0" xfId="0" applyNumberFormat="1" applyFont="1" applyAlignment="1">
      <alignment horizontal="right" vertical="center"/>
    </xf>
    <xf numFmtId="175" fontId="143" fillId="0" borderId="0" xfId="0" applyNumberFormat="1" applyFont="1" applyAlignment="1">
      <alignment horizontal="left" vertical="center"/>
    </xf>
    <xf numFmtId="175" fontId="143" fillId="0" borderId="0" xfId="0" applyNumberFormat="1" applyFont="1" applyAlignment="1">
      <alignment horizontal="center" vertical="center"/>
    </xf>
    <xf numFmtId="0" fontId="14" fillId="0" borderId="0" xfId="0" applyFont="1" applyAlignment="1" applyProtection="1">
      <alignment horizontal="right"/>
      <protection locked="0"/>
    </xf>
    <xf numFmtId="0" fontId="143" fillId="0" borderId="0" xfId="0" applyFont="1" applyAlignment="1">
      <alignment horizontal="left"/>
    </xf>
    <xf numFmtId="170" fontId="143" fillId="0" borderId="0" xfId="0" applyNumberFormat="1" applyFont="1" applyAlignment="1">
      <alignment vertical="center"/>
    </xf>
    <xf numFmtId="0" fontId="143" fillId="0" borderId="0" xfId="0" applyFont="1" applyAlignment="1">
      <alignment vertical="center"/>
    </xf>
    <xf numFmtId="0" fontId="14" fillId="0" borderId="0" xfId="2" applyFont="1" applyProtection="1">
      <protection locked="0"/>
    </xf>
    <xf numFmtId="168" fontId="14" fillId="0" borderId="0" xfId="2" applyNumberFormat="1" applyFont="1" applyAlignment="1" applyProtection="1">
      <alignment vertical="center"/>
      <protection locked="0"/>
    </xf>
    <xf numFmtId="0" fontId="14" fillId="0" borderId="0" xfId="2" applyFont="1" applyAlignment="1" applyProtection="1">
      <alignment horizontal="center"/>
      <protection locked="0"/>
    </xf>
    <xf numFmtId="168" fontId="14" fillId="0" borderId="0" xfId="2" applyNumberFormat="1" applyFont="1" applyAlignment="1" applyProtection="1">
      <alignment horizontal="center" vertical="center"/>
      <protection locked="0"/>
    </xf>
    <xf numFmtId="175" fontId="143" fillId="0" borderId="0" xfId="0" applyNumberFormat="1" applyFont="1" applyAlignment="1">
      <alignment horizontal="left" vertical="center" wrapText="1"/>
    </xf>
    <xf numFmtId="0" fontId="14" fillId="0" borderId="0" xfId="2" applyFont="1" applyAlignment="1" applyProtection="1">
      <alignment vertical="center"/>
      <protection locked="0"/>
    </xf>
    <xf numFmtId="0" fontId="14" fillId="0" borderId="0" xfId="2" applyFont="1" applyAlignment="1" applyProtection="1">
      <alignment vertical="center" wrapText="1"/>
      <protection locked="0"/>
    </xf>
    <xf numFmtId="0" fontId="115" fillId="0" borderId="0" xfId="0" applyFont="1" applyAlignment="1">
      <alignment horizontal="right" vertical="center"/>
    </xf>
    <xf numFmtId="1" fontId="14" fillId="0" borderId="0" xfId="2" applyNumberFormat="1" applyFont="1" applyAlignment="1" applyProtection="1">
      <alignment vertical="center" wrapText="1"/>
      <protection locked="0"/>
    </xf>
    <xf numFmtId="0" fontId="146" fillId="0" borderId="0" xfId="0" applyFont="1" applyAlignment="1">
      <alignment horizontal="right" vertical="center"/>
    </xf>
    <xf numFmtId="175" fontId="97" fillId="0" borderId="0" xfId="0" applyNumberFormat="1" applyFont="1" applyProtection="1">
      <protection locked="0"/>
    </xf>
    <xf numFmtId="181" fontId="97" fillId="0" borderId="0" xfId="0" applyNumberFormat="1" applyFont="1" applyProtection="1">
      <protection locked="0"/>
    </xf>
    <xf numFmtId="0" fontId="51" fillId="0" borderId="0" xfId="0" applyFont="1" applyAlignment="1" applyProtection="1">
      <alignment horizontal="center"/>
      <protection locked="0"/>
    </xf>
    <xf numFmtId="0" fontId="51" fillId="0" borderId="0" xfId="0" applyFont="1" applyProtection="1">
      <protection locked="0"/>
    </xf>
    <xf numFmtId="0" fontId="138" fillId="0" borderId="0" xfId="0" applyFont="1" applyAlignment="1">
      <alignment horizontal="left"/>
    </xf>
    <xf numFmtId="0" fontId="138" fillId="0" borderId="0" xfId="0" applyFont="1" applyAlignment="1">
      <alignment horizontal="right"/>
    </xf>
    <xf numFmtId="0" fontId="207" fillId="0" borderId="0" xfId="0" applyFont="1" applyAlignment="1">
      <alignment horizontal="left"/>
    </xf>
    <xf numFmtId="181" fontId="208" fillId="0" borderId="0" xfId="0" applyNumberFormat="1" applyFont="1" applyAlignment="1">
      <alignment horizontal="left" vertical="center"/>
    </xf>
    <xf numFmtId="181" fontId="209" fillId="0" borderId="0" xfId="0" applyNumberFormat="1" applyFont="1" applyAlignment="1">
      <alignment horizontal="left"/>
    </xf>
    <xf numFmtId="181" fontId="138" fillId="0" borderId="0" xfId="0" applyNumberFormat="1" applyFont="1"/>
    <xf numFmtId="0" fontId="210" fillId="0" borderId="0" xfId="0" applyFont="1" applyAlignment="1">
      <alignment horizontal="left"/>
    </xf>
    <xf numFmtId="0" fontId="138" fillId="0" borderId="0" xfId="0" applyFont="1" applyAlignment="1">
      <alignment horizontal="left" vertical="center"/>
    </xf>
    <xf numFmtId="181" fontId="211" fillId="0" borderId="0" xfId="0" applyNumberFormat="1" applyFont="1" applyAlignment="1">
      <alignment horizontal="left" vertical="center"/>
    </xf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horizontal="right" vertical="center" textRotation="90"/>
    </xf>
    <xf numFmtId="0" fontId="212" fillId="0" borderId="0" xfId="0" applyFont="1" applyAlignment="1">
      <alignment horizontal="left"/>
    </xf>
    <xf numFmtId="164" fontId="146" fillId="0" borderId="0" xfId="0" applyNumberFormat="1" applyFont="1"/>
    <xf numFmtId="164" fontId="36" fillId="0" borderId="110" xfId="0" applyNumberFormat="1" applyFont="1" applyBorder="1" applyAlignment="1" applyProtection="1">
      <alignment vertical="center"/>
      <protection locked="0"/>
    </xf>
    <xf numFmtId="164" fontId="36" fillId="0" borderId="111" xfId="0" applyNumberFormat="1" applyFont="1" applyBorder="1" applyAlignment="1" applyProtection="1">
      <alignment vertical="center"/>
      <protection locked="0"/>
    </xf>
    <xf numFmtId="0" fontId="143" fillId="0" borderId="0" xfId="0" applyFont="1" applyAlignment="1">
      <alignment wrapText="1"/>
    </xf>
    <xf numFmtId="0" fontId="213" fillId="0" borderId="0" xfId="0" applyFont="1"/>
    <xf numFmtId="0" fontId="213" fillId="0" borderId="0" xfId="0" applyFont="1" applyAlignment="1">
      <alignment vertical="center"/>
    </xf>
    <xf numFmtId="164" fontId="143" fillId="0" borderId="0" xfId="0" applyNumberFormat="1" applyFont="1" applyAlignment="1">
      <alignment vertical="center"/>
    </xf>
    <xf numFmtId="164" fontId="36" fillId="0" borderId="112" xfId="0" applyNumberFormat="1" applyFont="1" applyBorder="1" applyAlignment="1" applyProtection="1">
      <alignment vertical="center"/>
      <protection locked="0"/>
    </xf>
    <xf numFmtId="181" fontId="214" fillId="0" borderId="0" xfId="0" applyNumberFormat="1" applyFont="1" applyAlignment="1">
      <alignment vertical="center"/>
    </xf>
    <xf numFmtId="0" fontId="215" fillId="0" borderId="0" xfId="0" applyFont="1"/>
    <xf numFmtId="0" fontId="215" fillId="0" borderId="0" xfId="0" applyFont="1" applyAlignment="1">
      <alignment vertical="center" wrapText="1"/>
    </xf>
    <xf numFmtId="164" fontId="215" fillId="0" borderId="0" xfId="0" applyNumberFormat="1" applyFont="1" applyAlignment="1">
      <alignment vertical="center"/>
    </xf>
    <xf numFmtId="0" fontId="215" fillId="0" borderId="0" xfId="0" applyFont="1" applyAlignment="1">
      <alignment horizontal="center"/>
    </xf>
    <xf numFmtId="181" fontId="66" fillId="0" borderId="0" xfId="0" applyNumberFormat="1" applyFont="1" applyAlignment="1">
      <alignment vertical="center"/>
    </xf>
    <xf numFmtId="164" fontId="46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textRotation="90"/>
    </xf>
    <xf numFmtId="0" fontId="46" fillId="0" borderId="0" xfId="0" applyFont="1" applyAlignment="1">
      <alignment horizontal="right" vertical="center" textRotation="90"/>
    </xf>
    <xf numFmtId="0" fontId="36" fillId="0" borderId="0" xfId="0" applyFont="1" applyAlignment="1">
      <alignment horizontal="right" vertical="center" textRotation="90"/>
    </xf>
    <xf numFmtId="0" fontId="46" fillId="0" borderId="0" xfId="0" applyFont="1" applyAlignment="1">
      <alignment horizontal="left"/>
    </xf>
    <xf numFmtId="181" fontId="46" fillId="0" borderId="0" xfId="0" applyNumberFormat="1" applyFont="1" applyAlignment="1">
      <alignment horizontal="left" vertical="center"/>
    </xf>
    <xf numFmtId="0" fontId="46" fillId="0" borderId="0" xfId="0" applyFont="1" applyAlignment="1">
      <alignment vertical="center" textRotation="90" wrapText="1"/>
    </xf>
    <xf numFmtId="0" fontId="40" fillId="0" borderId="0" xfId="0" applyFont="1" applyAlignment="1">
      <alignment horizontal="right" vertical="center" textRotation="90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2" fillId="0" borderId="0" xfId="0" applyFont="1"/>
    <xf numFmtId="0" fontId="216" fillId="0" borderId="0" xfId="0" applyFont="1" applyAlignment="1">
      <alignment vertical="center"/>
    </xf>
    <xf numFmtId="0" fontId="217" fillId="0" borderId="0" xfId="0" applyFont="1" applyProtection="1">
      <protection locked="0"/>
    </xf>
    <xf numFmtId="181" fontId="215" fillId="0" borderId="0" xfId="0" applyNumberFormat="1" applyFont="1" applyAlignment="1">
      <alignment horizontal="center" vertical="center"/>
    </xf>
    <xf numFmtId="0" fontId="25" fillId="0" borderId="0" xfId="2" applyFont="1" applyAlignment="1" applyProtection="1">
      <alignment vertical="center"/>
      <protection locked="0"/>
    </xf>
    <xf numFmtId="0" fontId="215" fillId="0" borderId="0" xfId="0" applyFont="1" applyAlignment="1">
      <alignment vertical="center"/>
    </xf>
    <xf numFmtId="0" fontId="26" fillId="0" borderId="0" xfId="2" applyFont="1" applyProtection="1">
      <protection locked="0"/>
    </xf>
    <xf numFmtId="168" fontId="26" fillId="0" borderId="0" xfId="2" applyNumberFormat="1" applyFont="1" applyAlignment="1" applyProtection="1">
      <alignment vertical="center"/>
      <protection locked="0"/>
    </xf>
    <xf numFmtId="0" fontId="210" fillId="0" borderId="0" xfId="0" applyFont="1" applyAlignment="1">
      <alignment horizontal="center" vertical="center"/>
    </xf>
    <xf numFmtId="0" fontId="26" fillId="0" borderId="0" xfId="2" applyFont="1" applyAlignment="1" applyProtection="1">
      <alignment horizontal="center"/>
      <protection locked="0"/>
    </xf>
    <xf numFmtId="168" fontId="26" fillId="0" borderId="0" xfId="2" applyNumberFormat="1" applyFont="1" applyAlignment="1" applyProtection="1">
      <alignment horizontal="center" vertical="center"/>
      <protection locked="0"/>
    </xf>
    <xf numFmtId="0" fontId="210" fillId="0" borderId="0" xfId="0" applyFont="1"/>
    <xf numFmtId="0" fontId="26" fillId="0" borderId="0" xfId="2" applyFont="1" applyAlignment="1" applyProtection="1">
      <alignment vertical="center"/>
      <protection locked="0"/>
    </xf>
    <xf numFmtId="0" fontId="26" fillId="0" borderId="0" xfId="2" applyFont="1" applyAlignment="1" applyProtection="1">
      <alignment vertical="center" wrapText="1"/>
      <protection locked="0"/>
    </xf>
    <xf numFmtId="1" fontId="26" fillId="0" borderId="0" xfId="2" applyNumberFormat="1" applyFont="1" applyAlignment="1" applyProtection="1">
      <alignment vertical="center" wrapText="1"/>
      <protection locked="0"/>
    </xf>
    <xf numFmtId="0" fontId="210" fillId="0" borderId="0" xfId="0" applyFont="1" applyAlignment="1">
      <alignment horizontal="center"/>
    </xf>
    <xf numFmtId="0" fontId="218" fillId="0" borderId="0" xfId="0" applyFont="1"/>
    <xf numFmtId="0" fontId="219" fillId="0" borderId="0" xfId="0" applyFont="1" applyAlignment="1">
      <alignment vertical="center"/>
    </xf>
    <xf numFmtId="0" fontId="1" fillId="0" borderId="15" xfId="0" applyFont="1" applyBorder="1" applyProtection="1">
      <protection locked="0"/>
    </xf>
    <xf numFmtId="0" fontId="210" fillId="0" borderId="0" xfId="0" applyFont="1" applyAlignment="1">
      <alignment vertical="center"/>
    </xf>
    <xf numFmtId="0" fontId="1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164" fontId="8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67" fontId="141" fillId="0" borderId="0" xfId="0" applyNumberFormat="1" applyFont="1" applyAlignment="1" applyProtection="1">
      <alignment horizontal="center"/>
      <protection locked="0"/>
    </xf>
    <xf numFmtId="167" fontId="141" fillId="0" borderId="0" xfId="0" applyNumberFormat="1" applyFont="1" applyProtection="1">
      <protection locked="0"/>
    </xf>
    <xf numFmtId="167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 wrapText="1"/>
      <protection locked="0"/>
    </xf>
    <xf numFmtId="172" fontId="1" fillId="0" borderId="0" xfId="0" applyNumberFormat="1" applyFont="1" applyAlignment="1" applyProtection="1">
      <alignment vertical="center" wrapText="1"/>
      <protection locked="0"/>
    </xf>
    <xf numFmtId="0" fontId="1" fillId="0" borderId="113" xfId="0" applyFont="1" applyBorder="1" applyProtection="1">
      <protection locked="0"/>
    </xf>
    <xf numFmtId="0" fontId="1" fillId="0" borderId="113" xfId="0" applyFont="1" applyBorder="1" applyAlignment="1" applyProtection="1">
      <alignment horizontal="center" vertical="center"/>
      <protection locked="0"/>
    </xf>
    <xf numFmtId="164" fontId="1" fillId="0" borderId="113" xfId="0" applyNumberFormat="1" applyFont="1" applyBorder="1" applyProtection="1">
      <protection locked="0"/>
    </xf>
    <xf numFmtId="0" fontId="138" fillId="0" borderId="0" xfId="0" applyFont="1" applyAlignment="1">
      <alignment vertical="center"/>
    </xf>
    <xf numFmtId="0" fontId="46" fillId="0" borderId="0" xfId="0" applyFont="1" applyAlignment="1">
      <alignment horizontal="right" vertical="center"/>
    </xf>
    <xf numFmtId="181" fontId="46" fillId="0" borderId="0" xfId="0" applyNumberFormat="1" applyFont="1" applyAlignment="1">
      <alignment horizontal="right" vertical="center" wrapText="1"/>
    </xf>
    <xf numFmtId="0" fontId="220" fillId="0" borderId="0" xfId="0" applyFont="1" applyAlignment="1" applyProtection="1">
      <alignment horizontal="right" vertical="center"/>
      <protection locked="0"/>
    </xf>
    <xf numFmtId="1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right" vertical="top"/>
      <protection locked="0"/>
    </xf>
    <xf numFmtId="164" fontId="4" fillId="0" borderId="70" xfId="0" applyNumberFormat="1" applyFont="1" applyBorder="1" applyAlignment="1" applyProtection="1">
      <alignment horizontal="right" vertical="center"/>
      <protection locked="0"/>
    </xf>
    <xf numFmtId="1" fontId="4" fillId="0" borderId="0" xfId="0" applyNumberFormat="1" applyFont="1" applyProtection="1">
      <protection locked="0"/>
    </xf>
    <xf numFmtId="9" fontId="4" fillId="0" borderId="0" xfId="0" applyNumberFormat="1" applyFont="1" applyAlignment="1" applyProtection="1">
      <alignment horizontal="right" vertical="center"/>
      <protection locked="0"/>
    </xf>
    <xf numFmtId="164" fontId="4" fillId="0" borderId="13" xfId="0" applyNumberFormat="1" applyFont="1" applyBorder="1" applyAlignment="1" applyProtection="1">
      <alignment horizontal="center" vertical="center"/>
      <protection locked="0"/>
    </xf>
    <xf numFmtId="164" fontId="50" fillId="0" borderId="0" xfId="0" applyNumberFormat="1" applyFont="1" applyAlignment="1" applyProtection="1">
      <alignment horizontal="right" vertical="center"/>
      <protection locked="0"/>
    </xf>
    <xf numFmtId="164" fontId="28" fillId="0" borderId="0" xfId="0" applyNumberFormat="1" applyFont="1" applyProtection="1">
      <protection locked="0"/>
    </xf>
    <xf numFmtId="0" fontId="221" fillId="0" borderId="0" xfId="0" applyFont="1" applyAlignment="1" applyProtection="1">
      <alignment horizontal="right" vertical="center"/>
      <protection locked="0"/>
    </xf>
    <xf numFmtId="0" fontId="222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164" fontId="221" fillId="0" borderId="0" xfId="0" applyNumberFormat="1" applyFont="1" applyAlignment="1" applyProtection="1">
      <alignment horizontal="right"/>
      <protection locked="0"/>
    </xf>
    <xf numFmtId="164" fontId="223" fillId="0" borderId="0" xfId="0" applyNumberFormat="1" applyFont="1" applyAlignment="1" applyProtection="1">
      <alignment horizontal="center"/>
      <protection locked="0"/>
    </xf>
    <xf numFmtId="164" fontId="19" fillId="0" borderId="0" xfId="0" applyNumberFormat="1" applyFont="1" applyAlignment="1" applyProtection="1">
      <alignment horizontal="right"/>
      <protection locked="0"/>
    </xf>
    <xf numFmtId="173" fontId="4" fillId="0" borderId="0" xfId="0" applyNumberFormat="1" applyFont="1" applyProtection="1">
      <protection locked="0"/>
    </xf>
    <xf numFmtId="0" fontId="85" fillId="0" borderId="0" xfId="0" applyFont="1" applyProtection="1">
      <protection locked="0"/>
    </xf>
    <xf numFmtId="0" fontId="81" fillId="0" borderId="114" xfId="0" applyFont="1" applyBorder="1" applyProtection="1">
      <protection locked="0"/>
    </xf>
    <xf numFmtId="165" fontId="81" fillId="0" borderId="0" xfId="0" applyNumberFormat="1" applyFont="1" applyProtection="1">
      <protection locked="0"/>
    </xf>
    <xf numFmtId="0" fontId="60" fillId="0" borderId="115" xfId="0" applyFont="1" applyBorder="1" applyAlignment="1">
      <alignment horizontal="left" vertical="top" wrapText="1" indent="1"/>
    </xf>
    <xf numFmtId="164" fontId="59" fillId="0" borderId="116" xfId="0" applyNumberFormat="1" applyFont="1" applyBorder="1" applyAlignment="1">
      <alignment horizontal="center" vertical="top" shrinkToFit="1"/>
    </xf>
    <xf numFmtId="164" fontId="59" fillId="0" borderId="117" xfId="0" applyNumberFormat="1" applyFont="1" applyBorder="1" applyAlignment="1">
      <alignment horizontal="right" vertical="top" indent="1" shrinkToFit="1"/>
    </xf>
    <xf numFmtId="0" fontId="60" fillId="0" borderId="118" xfId="0" applyFont="1" applyBorder="1" applyAlignment="1">
      <alignment horizontal="left" vertical="top" wrapText="1" indent="1"/>
    </xf>
    <xf numFmtId="164" fontId="59" fillId="0" borderId="57" xfId="0" applyNumberFormat="1" applyFont="1" applyBorder="1" applyAlignment="1">
      <alignment horizontal="center" vertical="top" shrinkToFit="1"/>
    </xf>
    <xf numFmtId="164" fontId="59" fillId="0" borderId="58" xfId="0" applyNumberFormat="1" applyFont="1" applyBorder="1" applyAlignment="1">
      <alignment horizontal="right" vertical="top" indent="1" shrinkToFit="1"/>
    </xf>
    <xf numFmtId="0" fontId="14" fillId="0" borderId="119" xfId="0" applyFont="1" applyBorder="1" applyAlignment="1" applyProtection="1">
      <alignment vertical="center"/>
      <protection locked="0"/>
    </xf>
    <xf numFmtId="0" fontId="14" fillId="0" borderId="120" xfId="0" applyFont="1" applyBorder="1" applyAlignment="1" applyProtection="1">
      <alignment vertical="center"/>
      <protection locked="0"/>
    </xf>
    <xf numFmtId="169" fontId="26" fillId="0" borderId="0" xfId="2" applyNumberFormat="1" applyFont="1" applyProtection="1">
      <protection locked="0"/>
    </xf>
    <xf numFmtId="167" fontId="26" fillId="0" borderId="0" xfId="2" applyNumberFormat="1" applyFont="1" applyAlignment="1" applyProtection="1">
      <alignment horizontal="center"/>
      <protection locked="0"/>
    </xf>
    <xf numFmtId="169" fontId="26" fillId="0" borderId="0" xfId="2" applyNumberFormat="1" applyFont="1" applyAlignment="1" applyProtection="1">
      <alignment horizontal="center"/>
      <protection locked="0"/>
    </xf>
    <xf numFmtId="169" fontId="26" fillId="0" borderId="0" xfId="2" applyNumberFormat="1" applyFont="1" applyAlignment="1" applyProtection="1">
      <alignment horizontal="center" vertical="center" wrapText="1"/>
      <protection locked="0"/>
    </xf>
    <xf numFmtId="0" fontId="26" fillId="0" borderId="0" xfId="2" applyFont="1" applyAlignment="1" applyProtection="1">
      <alignment horizontal="center" vertical="center" wrapText="1"/>
      <protection locked="0"/>
    </xf>
    <xf numFmtId="0" fontId="29" fillId="0" borderId="0" xfId="2" applyFont="1" applyAlignment="1" applyProtection="1">
      <alignment horizontal="center" vertical="center"/>
      <protection locked="0"/>
    </xf>
    <xf numFmtId="165" fontId="4" fillId="0" borderId="0" xfId="0" applyNumberFormat="1" applyFont="1" applyProtection="1">
      <protection locked="0"/>
    </xf>
    <xf numFmtId="164" fontId="4" fillId="0" borderId="58" xfId="0" applyNumberFormat="1" applyFont="1" applyBorder="1" applyAlignment="1" applyProtection="1">
      <alignment horizontal="right" vertical="top" indent="1" shrinkToFit="1"/>
      <protection locked="0"/>
    </xf>
    <xf numFmtId="0" fontId="60" fillId="0" borderId="121" xfId="0" applyFont="1" applyBorder="1" applyAlignment="1">
      <alignment horizontal="left" vertical="top" wrapText="1" indent="1"/>
    </xf>
    <xf numFmtId="164" fontId="59" fillId="0" borderId="122" xfId="0" applyNumberFormat="1" applyFont="1" applyBorder="1" applyAlignment="1">
      <alignment horizontal="center" vertical="top" shrinkToFit="1"/>
    </xf>
    <xf numFmtId="164" fontId="59" fillId="0" borderId="123" xfId="0" applyNumberFormat="1" applyFont="1" applyBorder="1" applyAlignment="1">
      <alignment horizontal="right" vertical="top" indent="1" shrinkToFit="1"/>
    </xf>
    <xf numFmtId="166" fontId="81" fillId="0" borderId="0" xfId="0" applyNumberFormat="1" applyFont="1" applyProtection="1">
      <protection locked="0"/>
    </xf>
    <xf numFmtId="166" fontId="4" fillId="0" borderId="0" xfId="0" applyNumberFormat="1" applyFont="1" applyProtection="1">
      <protection locked="0"/>
    </xf>
    <xf numFmtId="0" fontId="4" fillId="0" borderId="114" xfId="0" applyFont="1" applyBorder="1" applyProtection="1">
      <protection locked="0"/>
    </xf>
    <xf numFmtId="3" fontId="4" fillId="0" borderId="0" xfId="0" applyNumberFormat="1" applyFont="1" applyProtection="1">
      <protection locked="0"/>
    </xf>
    <xf numFmtId="0" fontId="24" fillId="0" borderId="0" xfId="0" applyFont="1" applyProtection="1">
      <protection locked="0"/>
    </xf>
    <xf numFmtId="0" fontId="31" fillId="0" borderId="57" xfId="0" applyFont="1" applyBorder="1" applyAlignment="1" applyProtection="1">
      <alignment horizontal="left" vertical="top" wrapText="1"/>
      <protection locked="0"/>
    </xf>
    <xf numFmtId="3" fontId="32" fillId="0" borderId="57" xfId="0" applyNumberFormat="1" applyFont="1" applyBorder="1" applyAlignment="1" applyProtection="1">
      <alignment horizontal="center" vertical="top" shrinkToFit="1"/>
      <protection locked="0"/>
    </xf>
    <xf numFmtId="3" fontId="32" fillId="0" borderId="58" xfId="0" applyNumberFormat="1" applyFont="1" applyBorder="1" applyAlignment="1" applyProtection="1">
      <alignment horizontal="left" vertical="top" indent="6" shrinkToFit="1"/>
      <protection locked="0"/>
    </xf>
    <xf numFmtId="0" fontId="33" fillId="0" borderId="58" xfId="0" applyFont="1" applyBorder="1" applyAlignment="1" applyProtection="1">
      <alignment horizontal="center" vertical="top" wrapText="1"/>
      <protection locked="0"/>
    </xf>
    <xf numFmtId="0" fontId="33" fillId="0" borderId="124" xfId="0" applyFont="1" applyBorder="1" applyAlignment="1" applyProtection="1">
      <alignment horizontal="center" vertical="top" wrapText="1"/>
      <protection locked="0"/>
    </xf>
    <xf numFmtId="3" fontId="31" fillId="0" borderId="57" xfId="0" applyNumberFormat="1" applyFont="1" applyBorder="1" applyAlignment="1" applyProtection="1">
      <alignment horizontal="center" vertical="top" wrapText="1"/>
      <protection locked="0"/>
    </xf>
    <xf numFmtId="3" fontId="31" fillId="0" borderId="58" xfId="0" applyNumberFormat="1" applyFont="1" applyBorder="1" applyAlignment="1" applyProtection="1">
      <alignment horizontal="left" vertical="top" wrapText="1" indent="6"/>
      <protection locked="0"/>
    </xf>
    <xf numFmtId="174" fontId="32" fillId="0" borderId="57" xfId="0" applyNumberFormat="1" applyFont="1" applyBorder="1" applyAlignment="1" applyProtection="1">
      <alignment horizontal="center" vertical="top" shrinkToFit="1"/>
      <protection locked="0"/>
    </xf>
    <xf numFmtId="0" fontId="15" fillId="0" borderId="57" xfId="0" applyFont="1" applyBorder="1" applyAlignment="1" applyProtection="1">
      <alignment horizontal="left" wrapText="1"/>
      <protection locked="0"/>
    </xf>
    <xf numFmtId="1" fontId="32" fillId="0" borderId="58" xfId="0" applyNumberFormat="1" applyFont="1" applyBorder="1" applyAlignment="1" applyProtection="1">
      <alignment horizontal="left" vertical="top" indent="7" shrinkToFit="1"/>
      <protection locked="0"/>
    </xf>
    <xf numFmtId="0" fontId="79" fillId="0" borderId="125" xfId="3" applyBorder="1" applyProtection="1">
      <protection locked="0"/>
    </xf>
    <xf numFmtId="0" fontId="79" fillId="0" borderId="0" xfId="3" applyProtection="1">
      <protection locked="0"/>
    </xf>
    <xf numFmtId="164" fontId="196" fillId="0" borderId="0" xfId="3" applyNumberFormat="1" applyFont="1" applyProtection="1">
      <protection locked="0"/>
    </xf>
    <xf numFmtId="164" fontId="196" fillId="0" borderId="0" xfId="3" applyNumberFormat="1" applyFont="1" applyAlignment="1" applyProtection="1">
      <alignment horizontal="left"/>
      <protection locked="0"/>
    </xf>
    <xf numFmtId="164" fontId="34" fillId="0" borderId="0" xfId="0" applyNumberFormat="1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0" fontId="196" fillId="0" borderId="0" xfId="3" applyFont="1" applyAlignment="1" applyProtection="1">
      <alignment horizontal="center"/>
      <protection locked="0"/>
    </xf>
    <xf numFmtId="164" fontId="196" fillId="0" borderId="0" xfId="3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164" fontId="196" fillId="0" borderId="0" xfId="3" applyNumberFormat="1" applyFont="1" applyAlignment="1" applyProtection="1">
      <alignment horizontal="center" vertical="center"/>
      <protection locked="0"/>
    </xf>
    <xf numFmtId="0" fontId="196" fillId="0" borderId="0" xfId="3" applyFont="1" applyAlignment="1" applyProtection="1">
      <alignment horizontal="center" vertical="center"/>
      <protection locked="0"/>
    </xf>
    <xf numFmtId="0" fontId="196" fillId="0" borderId="0" xfId="3" applyFont="1" applyAlignment="1" applyProtection="1">
      <alignment horizontal="right"/>
      <protection locked="0"/>
    </xf>
    <xf numFmtId="0" fontId="8" fillId="0" borderId="0" xfId="3" applyFont="1" applyAlignment="1" applyProtection="1">
      <alignment horizontal="center"/>
      <protection locked="0"/>
    </xf>
    <xf numFmtId="164" fontId="6" fillId="0" borderId="0" xfId="3" applyNumberFormat="1" applyFont="1" applyAlignment="1" applyProtection="1">
      <alignment horizontal="center" vertical="center"/>
      <protection locked="0"/>
    </xf>
    <xf numFmtId="0" fontId="224" fillId="0" borderId="0" xfId="3" applyFont="1" applyAlignment="1" applyProtection="1">
      <alignment horizontal="center" vertical="center"/>
      <protection locked="0"/>
    </xf>
    <xf numFmtId="0" fontId="5" fillId="0" borderId="0" xfId="3" applyFont="1" applyAlignment="1" applyProtection="1">
      <alignment horizontal="left" wrapText="1"/>
      <protection locked="0"/>
    </xf>
    <xf numFmtId="164" fontId="225" fillId="0" borderId="0" xfId="3" applyNumberFormat="1" applyFont="1" applyAlignment="1" applyProtection="1">
      <alignment horizontal="left" vertical="center"/>
      <protection locked="0"/>
    </xf>
    <xf numFmtId="0" fontId="196" fillId="0" borderId="0" xfId="3" applyFont="1" applyAlignment="1" applyProtection="1">
      <alignment vertical="center"/>
      <protection locked="0"/>
    </xf>
    <xf numFmtId="0" fontId="196" fillId="0" borderId="0" xfId="3" applyFont="1" applyAlignment="1" applyProtection="1">
      <alignment horizontal="left"/>
      <protection locked="0"/>
    </xf>
    <xf numFmtId="0" fontId="7" fillId="0" borderId="0" xfId="3" applyFont="1" applyAlignment="1" applyProtection="1">
      <alignment horizontal="center" vertical="center"/>
      <protection locked="0"/>
    </xf>
    <xf numFmtId="164" fontId="196" fillId="0" borderId="109" xfId="3" applyNumberFormat="1" applyFont="1" applyBorder="1" applyProtection="1">
      <protection locked="0"/>
    </xf>
    <xf numFmtId="0" fontId="7" fillId="0" borderId="0" xfId="3" applyFont="1" applyAlignment="1" applyProtection="1">
      <alignment horizontal="center"/>
      <protection locked="0"/>
    </xf>
    <xf numFmtId="164" fontId="5" fillId="0" borderId="0" xfId="3" applyNumberFormat="1" applyFont="1" applyAlignment="1" applyProtection="1">
      <alignment horizontal="center" vertical="center" wrapText="1"/>
      <protection locked="0"/>
    </xf>
    <xf numFmtId="164" fontId="5" fillId="0" borderId="0" xfId="3" applyNumberFormat="1" applyFont="1" applyAlignment="1" applyProtection="1">
      <alignment vertical="center" wrapText="1"/>
      <protection locked="0"/>
    </xf>
    <xf numFmtId="164" fontId="35" fillId="0" borderId="0" xfId="3" applyNumberFormat="1" applyFont="1" applyAlignment="1" applyProtection="1">
      <alignment horizontal="left"/>
      <protection locked="0"/>
    </xf>
    <xf numFmtId="164" fontId="35" fillId="0" borderId="0" xfId="3" applyNumberFormat="1" applyFont="1" applyAlignment="1" applyProtection="1">
      <alignment horizontal="left" vertical="center" wrapText="1"/>
      <protection locked="0"/>
    </xf>
    <xf numFmtId="164" fontId="35" fillId="0" borderId="0" xfId="3" applyNumberFormat="1" applyFont="1" applyAlignment="1" applyProtection="1">
      <alignment horizontal="left" vertical="center"/>
      <protection locked="0"/>
    </xf>
    <xf numFmtId="0" fontId="226" fillId="0" borderId="0" xfId="3" applyFont="1" applyAlignment="1" applyProtection="1">
      <alignment horizontal="left" vertical="center"/>
      <protection locked="0"/>
    </xf>
    <xf numFmtId="0" fontId="6" fillId="0" borderId="0" xfId="3" applyFont="1" applyAlignment="1" applyProtection="1">
      <alignment horizontal="right" vertical="center"/>
      <protection locked="0"/>
    </xf>
    <xf numFmtId="0" fontId="227" fillId="0" borderId="0" xfId="3" applyFont="1" applyAlignment="1" applyProtection="1">
      <alignment horizontal="left"/>
      <protection locked="0"/>
    </xf>
    <xf numFmtId="0" fontId="79" fillId="0" borderId="126" xfId="3" applyBorder="1" applyProtection="1">
      <protection locked="0"/>
    </xf>
    <xf numFmtId="0" fontId="79" fillId="0" borderId="127" xfId="3" applyBorder="1" applyProtection="1">
      <protection locked="0"/>
    </xf>
    <xf numFmtId="0" fontId="196" fillId="0" borderId="127" xfId="3" applyFont="1" applyBorder="1" applyProtection="1">
      <protection locked="0"/>
    </xf>
    <xf numFmtId="8" fontId="196" fillId="0" borderId="127" xfId="3" applyNumberFormat="1" applyFont="1" applyBorder="1" applyProtection="1">
      <protection locked="0"/>
    </xf>
    <xf numFmtId="0" fontId="196" fillId="0" borderId="128" xfId="3" applyFont="1" applyBorder="1" applyProtection="1">
      <protection locked="0"/>
    </xf>
    <xf numFmtId="0" fontId="4" fillId="0" borderId="5" xfId="0" applyFont="1" applyBorder="1" applyProtection="1">
      <protection locked="0"/>
    </xf>
    <xf numFmtId="0" fontId="155" fillId="0" borderId="0" xfId="0" applyFont="1" applyAlignment="1">
      <alignment horizontal="center" vertical="center"/>
    </xf>
    <xf numFmtId="0" fontId="155" fillId="10" borderId="0" xfId="0" applyFont="1" applyFill="1"/>
    <xf numFmtId="0" fontId="155" fillId="4" borderId="0" xfId="0" applyFont="1" applyFill="1" applyAlignment="1">
      <alignment vertical="center"/>
    </xf>
    <xf numFmtId="0" fontId="81" fillId="25" borderId="0" xfId="0" applyFont="1" applyFill="1" applyAlignment="1">
      <alignment horizontal="center"/>
    </xf>
    <xf numFmtId="0" fontId="228" fillId="10" borderId="0" xfId="4" applyFont="1" applyFill="1"/>
    <xf numFmtId="0" fontId="228" fillId="0" borderId="0" xfId="4" applyFont="1"/>
    <xf numFmtId="176" fontId="229" fillId="0" borderId="0" xfId="4" applyNumberFormat="1" applyFont="1" applyAlignment="1">
      <alignment horizontal="right" vertical="center"/>
    </xf>
    <xf numFmtId="176" fontId="229" fillId="0" borderId="0" xfId="4" applyNumberFormat="1" applyFont="1"/>
    <xf numFmtId="2" fontId="229" fillId="0" borderId="0" xfId="4" applyNumberFormat="1" applyFont="1" applyAlignment="1">
      <alignment horizontal="right" vertical="center"/>
    </xf>
    <xf numFmtId="177" fontId="230" fillId="0" borderId="0" xfId="4" applyNumberFormat="1" applyFont="1"/>
    <xf numFmtId="0" fontId="231" fillId="0" borderId="0" xfId="4" applyFont="1"/>
    <xf numFmtId="0" fontId="232" fillId="0" borderId="0" xfId="4" applyFont="1"/>
    <xf numFmtId="0" fontId="230" fillId="0" borderId="0" xfId="4" applyFont="1"/>
    <xf numFmtId="14" fontId="228" fillId="0" borderId="0" xfId="4" applyNumberFormat="1" applyFont="1"/>
    <xf numFmtId="2" fontId="228" fillId="0" borderId="0" xfId="4" applyNumberFormat="1" applyFont="1"/>
    <xf numFmtId="177" fontId="228" fillId="0" borderId="0" xfId="4" applyNumberFormat="1" applyFont="1"/>
    <xf numFmtId="176" fontId="228" fillId="0" borderId="0" xfId="4" applyNumberFormat="1" applyFont="1"/>
    <xf numFmtId="168" fontId="74" fillId="0" borderId="0" xfId="4" applyNumberFormat="1" applyFont="1"/>
    <xf numFmtId="168" fontId="228" fillId="0" borderId="0" xfId="4" applyNumberFormat="1" applyFont="1" applyAlignment="1">
      <alignment horizontal="right"/>
    </xf>
    <xf numFmtId="0" fontId="230" fillId="0" borderId="0" xfId="4" applyFont="1" applyAlignment="1">
      <alignment horizontal="right" vertical="center"/>
    </xf>
    <xf numFmtId="0" fontId="228" fillId="0" borderId="60" xfId="4" applyFont="1" applyBorder="1"/>
    <xf numFmtId="176" fontId="229" fillId="0" borderId="60" xfId="4" applyNumberFormat="1" applyFont="1" applyBorder="1" applyAlignment="1">
      <alignment horizontal="right" vertical="center"/>
    </xf>
    <xf numFmtId="176" fontId="229" fillId="0" borderId="60" xfId="4" applyNumberFormat="1" applyFont="1" applyBorder="1"/>
    <xf numFmtId="2" fontId="229" fillId="0" borderId="60" xfId="4" applyNumberFormat="1" applyFont="1" applyBorder="1" applyAlignment="1">
      <alignment horizontal="right" vertical="center"/>
    </xf>
    <xf numFmtId="177" fontId="230" fillId="0" borderId="60" xfId="4" applyNumberFormat="1" applyFont="1" applyBorder="1"/>
    <xf numFmtId="0" fontId="231" fillId="0" borderId="60" xfId="4" applyFont="1" applyBorder="1"/>
    <xf numFmtId="0" fontId="228" fillId="0" borderId="61" xfId="4" applyFont="1" applyBorder="1"/>
    <xf numFmtId="0" fontId="232" fillId="17" borderId="0" xfId="4" applyFont="1" applyFill="1"/>
    <xf numFmtId="0" fontId="230" fillId="2" borderId="0" xfId="4" applyFont="1" applyFill="1"/>
    <xf numFmtId="0" fontId="228" fillId="2" borderId="0" xfId="4" applyFont="1" applyFill="1"/>
    <xf numFmtId="14" fontId="228" fillId="2" borderId="0" xfId="4" applyNumberFormat="1" applyFont="1" applyFill="1"/>
    <xf numFmtId="2" fontId="228" fillId="2" borderId="0" xfId="4" applyNumberFormat="1" applyFont="1" applyFill="1"/>
    <xf numFmtId="0" fontId="228" fillId="18" borderId="0" xfId="4" applyFont="1" applyFill="1"/>
    <xf numFmtId="177" fontId="228" fillId="2" borderId="0" xfId="4" applyNumberFormat="1" applyFont="1" applyFill="1"/>
    <xf numFmtId="176" fontId="228" fillId="2" borderId="0" xfId="4" applyNumberFormat="1" applyFont="1" applyFill="1"/>
    <xf numFmtId="168" fontId="74" fillId="2" borderId="0" xfId="4" applyNumberFormat="1" applyFont="1" applyFill="1"/>
    <xf numFmtId="168" fontId="228" fillId="2" borderId="0" xfId="4" applyNumberFormat="1" applyFont="1" applyFill="1" applyAlignment="1">
      <alignment horizontal="right"/>
    </xf>
    <xf numFmtId="0" fontId="230" fillId="10" borderId="0" xfId="4" applyFont="1" applyFill="1"/>
    <xf numFmtId="176" fontId="231" fillId="10" borderId="0" xfId="4" applyNumberFormat="1" applyFont="1" applyFill="1" applyAlignment="1">
      <alignment horizontal="right" vertical="center"/>
    </xf>
    <xf numFmtId="176" fontId="231" fillId="10" borderId="0" xfId="4" applyNumberFormat="1" applyFont="1" applyFill="1"/>
    <xf numFmtId="2" fontId="231" fillId="10" borderId="0" xfId="4" applyNumberFormat="1" applyFont="1" applyFill="1" applyAlignment="1">
      <alignment horizontal="right" vertical="center"/>
    </xf>
    <xf numFmtId="177" fontId="228" fillId="10" borderId="0" xfId="4" applyNumberFormat="1" applyFont="1" applyFill="1"/>
    <xf numFmtId="0" fontId="231" fillId="10" borderId="0" xfId="4" applyFont="1" applyFill="1"/>
    <xf numFmtId="14" fontId="228" fillId="10" borderId="0" xfId="4" applyNumberFormat="1" applyFont="1" applyFill="1"/>
    <xf numFmtId="2" fontId="228" fillId="10" borderId="0" xfId="4" applyNumberFormat="1" applyFont="1" applyFill="1"/>
    <xf numFmtId="176" fontId="228" fillId="10" borderId="0" xfId="4" applyNumberFormat="1" applyFont="1" applyFill="1"/>
    <xf numFmtId="168" fontId="228" fillId="10" borderId="0" xfId="4" applyNumberFormat="1" applyFont="1" applyFill="1"/>
    <xf numFmtId="168" fontId="228" fillId="10" borderId="0" xfId="4" applyNumberFormat="1" applyFont="1" applyFill="1" applyAlignment="1">
      <alignment horizontal="right"/>
    </xf>
    <xf numFmtId="1" fontId="118" fillId="24" borderId="0" xfId="4" applyNumberFormat="1" applyFont="1" applyFill="1" applyAlignment="1" applyProtection="1">
      <alignment horizontal="center" vertical="center"/>
      <protection locked="0"/>
    </xf>
    <xf numFmtId="191" fontId="233" fillId="4" borderId="0" xfId="4" applyNumberFormat="1" applyFont="1" applyFill="1" applyAlignment="1">
      <alignment horizontal="left" vertical="center"/>
    </xf>
    <xf numFmtId="0" fontId="103" fillId="4" borderId="129" xfId="4" applyFont="1" applyFill="1" applyBorder="1"/>
    <xf numFmtId="0" fontId="103" fillId="4" borderId="102" xfId="4" applyFont="1" applyFill="1" applyBorder="1"/>
    <xf numFmtId="0" fontId="103" fillId="4" borderId="130" xfId="4" applyFont="1" applyFill="1" applyBorder="1"/>
    <xf numFmtId="0" fontId="103" fillId="4" borderId="131" xfId="4" applyFont="1" applyFill="1" applyBorder="1"/>
    <xf numFmtId="0" fontId="103" fillId="4" borderId="10" xfId="4" applyFont="1" applyFill="1" applyBorder="1"/>
    <xf numFmtId="0" fontId="103" fillId="10" borderId="16" xfId="4" applyFont="1" applyFill="1" applyBorder="1"/>
    <xf numFmtId="0" fontId="103" fillId="4" borderId="132" xfId="4" applyFont="1" applyFill="1" applyBorder="1"/>
    <xf numFmtId="0" fontId="234" fillId="4" borderId="0" xfId="4" applyFont="1" applyFill="1" applyAlignment="1">
      <alignment vertical="center"/>
    </xf>
    <xf numFmtId="0" fontId="70" fillId="4" borderId="0" xfId="4" applyFont="1" applyFill="1" applyAlignment="1">
      <alignment horizontal="right" vertical="center"/>
    </xf>
    <xf numFmtId="0" fontId="70" fillId="4" borderId="0" xfId="4" applyFont="1" applyFill="1" applyAlignment="1">
      <alignment vertical="center"/>
    </xf>
    <xf numFmtId="0" fontId="70" fillId="4" borderId="17" xfId="4" applyFont="1" applyFill="1" applyBorder="1" applyAlignment="1">
      <alignment vertical="center"/>
    </xf>
    <xf numFmtId="0" fontId="71" fillId="4" borderId="0" xfId="4" applyFont="1" applyFill="1" applyAlignment="1">
      <alignment vertical="center"/>
    </xf>
    <xf numFmtId="0" fontId="155" fillId="4" borderId="18" xfId="4" applyFont="1" applyFill="1" applyBorder="1"/>
    <xf numFmtId="0" fontId="103" fillId="10" borderId="1" xfId="4" applyFont="1" applyFill="1" applyBorder="1"/>
    <xf numFmtId="176" fontId="118" fillId="4" borderId="0" xfId="4" applyNumberFormat="1" applyFont="1" applyFill="1" applyAlignment="1">
      <alignment horizontal="center" vertical="center"/>
    </xf>
    <xf numFmtId="0" fontId="155" fillId="4" borderId="0" xfId="4" applyFont="1" applyFill="1"/>
    <xf numFmtId="176" fontId="118" fillId="4" borderId="10" xfId="4" applyNumberFormat="1" applyFont="1" applyFill="1" applyBorder="1" applyAlignment="1">
      <alignment horizontal="center" vertical="center"/>
    </xf>
    <xf numFmtId="0" fontId="118" fillId="4" borderId="0" xfId="4" applyFont="1" applyFill="1" applyAlignment="1">
      <alignment horizontal="right" vertical="center"/>
    </xf>
    <xf numFmtId="0" fontId="118" fillId="4" borderId="0" xfId="4" applyFont="1" applyFill="1" applyAlignment="1">
      <alignment vertical="center"/>
    </xf>
    <xf numFmtId="0" fontId="118" fillId="4" borderId="17" xfId="4" applyFont="1" applyFill="1" applyBorder="1" applyAlignment="1">
      <alignment vertical="center"/>
    </xf>
    <xf numFmtId="0" fontId="235" fillId="4" borderId="0" xfId="4" applyFont="1" applyFill="1" applyAlignment="1">
      <alignment horizontal="center" vertical="center"/>
    </xf>
    <xf numFmtId="0" fontId="235" fillId="4" borderId="10" xfId="4" applyFont="1" applyFill="1" applyBorder="1" applyAlignment="1">
      <alignment horizontal="center" vertical="center"/>
    </xf>
    <xf numFmtId="0" fontId="103" fillId="4" borderId="13" xfId="4" applyFont="1" applyFill="1" applyBorder="1"/>
    <xf numFmtId="0" fontId="118" fillId="4" borderId="13" xfId="4" applyFont="1" applyFill="1" applyBorder="1" applyAlignment="1">
      <alignment horizontal="right" vertical="center"/>
    </xf>
    <xf numFmtId="0" fontId="118" fillId="4" borderId="13" xfId="4" applyFont="1" applyFill="1" applyBorder="1" applyAlignment="1">
      <alignment vertical="center"/>
    </xf>
    <xf numFmtId="1" fontId="235" fillId="4" borderId="13" xfId="4" applyNumberFormat="1" applyFont="1" applyFill="1" applyBorder="1" applyAlignment="1">
      <alignment horizontal="center" vertical="center"/>
    </xf>
    <xf numFmtId="0" fontId="155" fillId="4" borderId="13" xfId="4" applyFont="1" applyFill="1" applyBorder="1"/>
    <xf numFmtId="0" fontId="103" fillId="10" borderId="14" xfId="4" applyFont="1" applyFill="1" applyBorder="1" applyAlignment="1">
      <alignment horizontal="center"/>
    </xf>
    <xf numFmtId="0" fontId="155" fillId="4" borderId="0" xfId="4" applyFont="1" applyFill="1" applyAlignment="1">
      <alignment horizontal="right" vertical="center"/>
    </xf>
    <xf numFmtId="0" fontId="155" fillId="4" borderId="10" xfId="4" applyFont="1" applyFill="1" applyBorder="1" applyAlignment="1">
      <alignment horizontal="right" vertical="center"/>
    </xf>
    <xf numFmtId="0" fontId="155" fillId="4" borderId="10" xfId="4" applyFont="1" applyFill="1" applyBorder="1"/>
    <xf numFmtId="0" fontId="177" fillId="4" borderId="0" xfId="4" applyFont="1" applyFill="1" applyAlignment="1">
      <alignment horizontal="center" vertical="center"/>
    </xf>
    <xf numFmtId="0" fontId="176" fillId="4" borderId="0" xfId="4" applyFont="1" applyFill="1" applyAlignment="1">
      <alignment horizontal="center" vertical="center"/>
    </xf>
    <xf numFmtId="0" fontId="177" fillId="4" borderId="0" xfId="4" applyFont="1" applyFill="1" applyAlignment="1">
      <alignment vertical="center"/>
    </xf>
    <xf numFmtId="0" fontId="118" fillId="4" borderId="0" xfId="4" applyFont="1" applyFill="1"/>
    <xf numFmtId="0" fontId="118" fillId="4" borderId="13" xfId="4" applyFont="1" applyFill="1" applyBorder="1"/>
    <xf numFmtId="0" fontId="236" fillId="4" borderId="0" xfId="4" applyFont="1" applyFill="1" applyAlignment="1">
      <alignment vertical="center"/>
    </xf>
    <xf numFmtId="0" fontId="118" fillId="4" borderId="18" xfId="4" applyFont="1" applyFill="1" applyBorder="1" applyAlignment="1">
      <alignment vertical="center"/>
    </xf>
    <xf numFmtId="0" fontId="118" fillId="4" borderId="17" xfId="4" applyFont="1" applyFill="1" applyBorder="1"/>
    <xf numFmtId="0" fontId="118" fillId="4" borderId="18" xfId="4" applyFont="1" applyFill="1" applyBorder="1"/>
    <xf numFmtId="0" fontId="103" fillId="0" borderId="131" xfId="4" applyFont="1" applyBorder="1"/>
    <xf numFmtId="0" fontId="135" fillId="4" borderId="0" xfId="4" applyFont="1" applyFill="1"/>
    <xf numFmtId="1" fontId="118" fillId="4" borderId="0" xfId="4" applyNumberFormat="1" applyFont="1" applyFill="1" applyAlignment="1">
      <alignment horizontal="center" vertical="center"/>
    </xf>
    <xf numFmtId="0" fontId="118" fillId="4" borderId="133" xfId="4" applyFont="1" applyFill="1" applyBorder="1"/>
    <xf numFmtId="0" fontId="118" fillId="4" borderId="10" xfId="4" applyFont="1" applyFill="1" applyBorder="1"/>
    <xf numFmtId="0" fontId="118" fillId="4" borderId="10" xfId="4" applyFont="1" applyFill="1" applyBorder="1" applyAlignment="1">
      <alignment horizontal="center"/>
    </xf>
    <xf numFmtId="0" fontId="237" fillId="4" borderId="0" xfId="4" applyFont="1" applyFill="1" applyAlignment="1">
      <alignment vertical="center"/>
    </xf>
    <xf numFmtId="0" fontId="237" fillId="4" borderId="18" xfId="4" applyFont="1" applyFill="1" applyBorder="1" applyAlignment="1">
      <alignment vertical="center"/>
    </xf>
    <xf numFmtId="0" fontId="238" fillId="4" borderId="0" xfId="4" applyFont="1" applyFill="1" applyAlignment="1">
      <alignment vertical="center"/>
    </xf>
    <xf numFmtId="0" fontId="118" fillId="4" borderId="10" xfId="4" applyFont="1" applyFill="1" applyBorder="1" applyAlignment="1">
      <alignment vertical="center"/>
    </xf>
    <xf numFmtId="172" fontId="70" fillId="4" borderId="0" xfId="4" applyNumberFormat="1" applyFont="1" applyFill="1" applyAlignment="1">
      <alignment horizontal="center" vertical="center"/>
    </xf>
    <xf numFmtId="0" fontId="237" fillId="4" borderId="10" xfId="4" applyFont="1" applyFill="1" applyBorder="1" applyAlignment="1">
      <alignment vertical="center"/>
    </xf>
    <xf numFmtId="172" fontId="70" fillId="4" borderId="10" xfId="4" applyNumberFormat="1" applyFont="1" applyFill="1" applyBorder="1" applyAlignment="1">
      <alignment horizontal="center" vertical="center"/>
    </xf>
    <xf numFmtId="0" fontId="237" fillId="4" borderId="13" xfId="4" applyFont="1" applyFill="1" applyBorder="1" applyAlignment="1">
      <alignment vertical="center"/>
    </xf>
    <xf numFmtId="0" fontId="118" fillId="4" borderId="0" xfId="4" applyFont="1" applyFill="1" applyAlignment="1">
      <alignment horizontal="right"/>
    </xf>
    <xf numFmtId="0" fontId="118" fillId="4" borderId="0" xfId="4" applyFont="1" applyFill="1" applyAlignment="1">
      <alignment horizontal="center" vertical="center"/>
    </xf>
    <xf numFmtId="0" fontId="118" fillId="4" borderId="10" xfId="4" applyFont="1" applyFill="1" applyBorder="1" applyAlignment="1">
      <alignment horizontal="center" vertical="center"/>
    </xf>
    <xf numFmtId="0" fontId="118" fillId="4" borderId="13" xfId="4" applyFont="1" applyFill="1" applyBorder="1" applyAlignment="1">
      <alignment horizontal="center" vertical="center"/>
    </xf>
    <xf numFmtId="0" fontId="118" fillId="4" borderId="0" xfId="4" applyFont="1" applyFill="1" applyAlignment="1">
      <alignment horizontal="left" vertical="center"/>
    </xf>
    <xf numFmtId="0" fontId="118" fillId="4" borderId="132" xfId="4" applyFont="1" applyFill="1" applyBorder="1" applyAlignment="1">
      <alignment horizontal="left" vertical="center"/>
    </xf>
    <xf numFmtId="0" fontId="116" fillId="4" borderId="0" xfId="4" applyFont="1" applyFill="1"/>
    <xf numFmtId="0" fontId="115" fillId="4" borderId="0" xfId="4" applyFont="1" applyFill="1"/>
    <xf numFmtId="0" fontId="115" fillId="4" borderId="132" xfId="4" applyFont="1" applyFill="1" applyBorder="1"/>
    <xf numFmtId="0" fontId="103" fillId="4" borderId="0" xfId="4" applyFont="1" applyFill="1" applyAlignment="1">
      <alignment horizontal="center"/>
    </xf>
    <xf numFmtId="178" fontId="239" fillId="4" borderId="0" xfId="4" applyNumberFormat="1" applyFont="1" applyFill="1" applyAlignment="1">
      <alignment horizontal="left" vertical="center"/>
    </xf>
    <xf numFmtId="0" fontId="116" fillId="26" borderId="0" xfId="4" applyFont="1" applyFill="1"/>
    <xf numFmtId="0" fontId="240" fillId="4" borderId="0" xfId="4" applyFont="1" applyFill="1" applyAlignment="1">
      <alignment horizontal="center" vertical="center"/>
    </xf>
    <xf numFmtId="2" fontId="241" fillId="4" borderId="0" xfId="4" applyNumberFormat="1" applyFont="1" applyFill="1" applyAlignment="1">
      <alignment horizontal="right" vertical="center"/>
    </xf>
    <xf numFmtId="0" fontId="116" fillId="4" borderId="0" xfId="4" applyFont="1" applyFill="1" applyAlignment="1">
      <alignment horizontal="center"/>
    </xf>
    <xf numFmtId="0" fontId="231" fillId="4" borderId="0" xfId="4" applyFont="1" applyFill="1" applyAlignment="1">
      <alignment horizontal="right" vertical="center"/>
    </xf>
    <xf numFmtId="0" fontId="228" fillId="4" borderId="131" xfId="4" applyFont="1" applyFill="1" applyBorder="1"/>
    <xf numFmtId="0" fontId="228" fillId="4" borderId="0" xfId="4" applyFont="1" applyFill="1"/>
    <xf numFmtId="0" fontId="231" fillId="4" borderId="0" xfId="4" applyFont="1" applyFill="1"/>
    <xf numFmtId="177" fontId="73" fillId="4" borderId="0" xfId="4" applyNumberFormat="1" applyFont="1" applyFill="1" applyAlignment="1">
      <alignment horizontal="right" vertical="center"/>
    </xf>
    <xf numFmtId="177" fontId="231" fillId="4" borderId="0" xfId="4" applyNumberFormat="1" applyFont="1" applyFill="1" applyAlignment="1">
      <alignment horizontal="right" vertical="center"/>
    </xf>
    <xf numFmtId="0" fontId="231" fillId="4" borderId="0" xfId="4" applyFont="1" applyFill="1" applyAlignment="1">
      <alignment horizontal="right"/>
    </xf>
    <xf numFmtId="177" fontId="231" fillId="4" borderId="0" xfId="4" applyNumberFormat="1" applyFont="1" applyFill="1" applyAlignment="1">
      <alignment horizontal="left" vertical="center"/>
    </xf>
    <xf numFmtId="177" fontId="231" fillId="4" borderId="99" xfId="4" applyNumberFormat="1" applyFont="1" applyFill="1" applyBorder="1" applyAlignment="1">
      <alignment horizontal="right" vertical="center"/>
    </xf>
    <xf numFmtId="177" fontId="231" fillId="4" borderId="132" xfId="4" applyNumberFormat="1" applyFont="1" applyFill="1" applyBorder="1" applyAlignment="1">
      <alignment horizontal="left" vertical="center"/>
    </xf>
    <xf numFmtId="0" fontId="228" fillId="4" borderId="132" xfId="4" applyFont="1" applyFill="1" applyBorder="1"/>
    <xf numFmtId="177" fontId="73" fillId="4" borderId="0" xfId="4" applyNumberFormat="1" applyFont="1" applyFill="1" applyAlignment="1">
      <alignment horizontal="center" vertical="center"/>
    </xf>
    <xf numFmtId="0" fontId="230" fillId="4" borderId="131" xfId="4" applyFont="1" applyFill="1" applyBorder="1"/>
    <xf numFmtId="0" fontId="230" fillId="4" borderId="0" xfId="4" applyFont="1" applyFill="1"/>
    <xf numFmtId="0" fontId="229" fillId="4" borderId="0" xfId="4" applyFont="1" applyFill="1"/>
    <xf numFmtId="177" fontId="231" fillId="4" borderId="0" xfId="4" applyNumberFormat="1" applyFont="1" applyFill="1" applyAlignment="1">
      <alignment horizontal="center" vertical="center"/>
    </xf>
    <xf numFmtId="0" fontId="230" fillId="4" borderId="132" xfId="4" applyFont="1" applyFill="1" applyBorder="1"/>
    <xf numFmtId="0" fontId="230" fillId="4" borderId="134" xfId="4" applyFont="1" applyFill="1" applyBorder="1"/>
    <xf numFmtId="0" fontId="230" fillId="4" borderId="135" xfId="4" applyFont="1" applyFill="1" applyBorder="1"/>
    <xf numFmtId="0" fontId="229" fillId="4" borderId="135" xfId="4" applyFont="1" applyFill="1" applyBorder="1"/>
    <xf numFmtId="176" fontId="229" fillId="4" borderId="135" xfId="4" applyNumberFormat="1" applyFont="1" applyFill="1" applyBorder="1" applyAlignment="1">
      <alignment horizontal="right" vertical="center"/>
    </xf>
    <xf numFmtId="177" fontId="229" fillId="4" borderId="135" xfId="4" applyNumberFormat="1" applyFont="1" applyFill="1" applyBorder="1" applyAlignment="1">
      <alignment horizontal="left" vertical="center"/>
    </xf>
    <xf numFmtId="0" fontId="230" fillId="4" borderId="136" xfId="4" applyFont="1" applyFill="1" applyBorder="1"/>
    <xf numFmtId="0" fontId="242" fillId="27" borderId="0" xfId="0" applyFont="1" applyFill="1"/>
    <xf numFmtId="0" fontId="243" fillId="27" borderId="0" xfId="0" applyFont="1" applyFill="1"/>
    <xf numFmtId="0" fontId="0" fillId="27" borderId="0" xfId="0" applyFill="1"/>
    <xf numFmtId="0" fontId="244" fillId="27" borderId="0" xfId="0" applyFont="1" applyFill="1" applyAlignment="1">
      <alignment vertical="center"/>
    </xf>
    <xf numFmtId="0" fontId="245" fillId="27" borderId="0" xfId="0" applyFont="1" applyFill="1"/>
    <xf numFmtId="0" fontId="246" fillId="27" borderId="0" xfId="0" applyFont="1" applyFill="1" applyAlignment="1">
      <alignment vertical="center"/>
    </xf>
    <xf numFmtId="0" fontId="176" fillId="27" borderId="0" xfId="0" applyFont="1" applyFill="1" applyAlignment="1">
      <alignment vertical="center"/>
    </xf>
    <xf numFmtId="0" fontId="247" fillId="27" borderId="0" xfId="0" applyFont="1" applyFill="1" applyAlignment="1">
      <alignment vertical="center"/>
    </xf>
    <xf numFmtId="0" fontId="247" fillId="27" borderId="0" xfId="0" applyFont="1" applyFill="1"/>
    <xf numFmtId="0" fontId="242" fillId="10" borderId="0" xfId="0" applyFont="1" applyFill="1"/>
    <xf numFmtId="0" fontId="245" fillId="10" borderId="0" xfId="0" applyFont="1" applyFill="1"/>
    <xf numFmtId="0" fontId="81" fillId="10" borderId="0" xfId="0" applyFont="1" applyFill="1"/>
    <xf numFmtId="0" fontId="248" fillId="10" borderId="0" xfId="0" applyFont="1" applyFill="1" applyAlignment="1">
      <alignment vertical="top"/>
    </xf>
    <xf numFmtId="0" fontId="249" fillId="10" borderId="0" xfId="0" applyFont="1" applyFill="1" applyAlignment="1">
      <alignment horizontal="center" vertical="center" textRotation="90"/>
    </xf>
    <xf numFmtId="0" fontId="76" fillId="10" borderId="0" xfId="0" applyFont="1" applyFill="1" applyAlignment="1">
      <alignment horizontal="center" vertical="center"/>
    </xf>
    <xf numFmtId="0" fontId="72" fillId="10" borderId="0" xfId="0" applyFont="1" applyFill="1" applyAlignment="1">
      <alignment horizontal="left" vertical="center"/>
    </xf>
    <xf numFmtId="0" fontId="140" fillId="10" borderId="0" xfId="1" applyFont="1" applyFill="1" applyBorder="1" applyAlignment="1" applyProtection="1">
      <alignment vertical="center" wrapText="1"/>
    </xf>
    <xf numFmtId="0" fontId="72" fillId="10" borderId="0" xfId="0" applyFont="1" applyFill="1" applyAlignment="1">
      <alignment horizontal="left"/>
    </xf>
    <xf numFmtId="0" fontId="72" fillId="10" borderId="0" xfId="0" applyFont="1" applyFill="1"/>
    <xf numFmtId="0" fontId="140" fillId="10" borderId="0" xfId="1" applyFont="1" applyFill="1" applyBorder="1" applyAlignment="1" applyProtection="1">
      <alignment vertical="center"/>
    </xf>
    <xf numFmtId="0" fontId="163" fillId="10" borderId="0" xfId="0" applyFont="1" applyFill="1" applyAlignment="1">
      <alignment horizontal="center" vertical="center"/>
    </xf>
    <xf numFmtId="0" fontId="140" fillId="10" borderId="0" xfId="0" applyFont="1" applyFill="1" applyAlignment="1">
      <alignment horizontal="right" vertical="center" textRotation="90"/>
    </xf>
    <xf numFmtId="0" fontId="139" fillId="10" borderId="0" xfId="0" applyFont="1" applyFill="1" applyAlignment="1">
      <alignment vertical="center" wrapText="1"/>
    </xf>
    <xf numFmtId="0" fontId="139" fillId="10" borderId="0" xfId="0" applyFont="1" applyFill="1" applyAlignment="1">
      <alignment horizontal="left" vertical="center"/>
    </xf>
    <xf numFmtId="0" fontId="139" fillId="10" borderId="0" xfId="0" applyFont="1" applyFill="1" applyAlignment="1" applyProtection="1">
      <alignment horizontal="right" vertical="center"/>
      <protection locked="0"/>
    </xf>
    <xf numFmtId="0" fontId="139" fillId="10" borderId="0" xfId="0" applyFont="1" applyFill="1" applyAlignment="1">
      <alignment vertical="center"/>
    </xf>
    <xf numFmtId="0" fontId="140" fillId="10" borderId="0" xfId="0" applyFont="1" applyFill="1"/>
    <xf numFmtId="0" fontId="139" fillId="10" borderId="0" xfId="0" applyFont="1" applyFill="1"/>
    <xf numFmtId="0" fontId="36" fillId="10" borderId="0" xfId="0" applyFont="1" applyFill="1"/>
    <xf numFmtId="0" fontId="36" fillId="10" borderId="0" xfId="0" applyFont="1" applyFill="1" applyProtection="1">
      <protection locked="0"/>
    </xf>
    <xf numFmtId="0" fontId="100" fillId="10" borderId="0" xfId="0" applyFont="1" applyFill="1" applyAlignment="1" applyProtection="1">
      <alignment vertical="center" textRotation="90"/>
      <protection locked="0"/>
    </xf>
    <xf numFmtId="0" fontId="94" fillId="10" borderId="0" xfId="0" applyFont="1" applyFill="1" applyAlignment="1" applyProtection="1">
      <alignment horizontal="left" vertical="center" textRotation="90"/>
      <protection locked="0"/>
    </xf>
    <xf numFmtId="0" fontId="2" fillId="10" borderId="0" xfId="0" applyFont="1" applyFill="1" applyAlignment="1" applyProtection="1">
      <alignment vertical="center"/>
      <protection locked="0"/>
    </xf>
    <xf numFmtId="0" fontId="95" fillId="28" borderId="0" xfId="0" applyFont="1" applyFill="1" applyAlignment="1" applyProtection="1">
      <alignment vertical="center" textRotation="90"/>
      <protection locked="0"/>
    </xf>
    <xf numFmtId="0" fontId="99" fillId="28" borderId="0" xfId="0" applyFont="1" applyFill="1" applyProtection="1">
      <protection locked="0"/>
    </xf>
    <xf numFmtId="0" fontId="99" fillId="10" borderId="0" xfId="0" applyFont="1" applyFill="1" applyProtection="1">
      <protection locked="0"/>
    </xf>
    <xf numFmtId="0" fontId="14" fillId="10" borderId="0" xfId="0" applyFont="1" applyFill="1" applyProtection="1">
      <protection locked="0"/>
    </xf>
    <xf numFmtId="0" fontId="81" fillId="10" borderId="0" xfId="0" applyFont="1" applyFill="1" applyAlignment="1" applyProtection="1">
      <alignment vertical="center"/>
      <protection locked="0"/>
    </xf>
    <xf numFmtId="0" fontId="168" fillId="10" borderId="0" xfId="0" applyFont="1" applyFill="1" applyAlignment="1" applyProtection="1">
      <alignment horizontal="right" vertical="center"/>
      <protection locked="0"/>
    </xf>
    <xf numFmtId="0" fontId="115" fillId="10" borderId="0" xfId="0" applyFont="1" applyFill="1" applyProtection="1">
      <protection locked="0"/>
    </xf>
    <xf numFmtId="0" fontId="115" fillId="10" borderId="0" xfId="0" applyFont="1" applyFill="1" applyAlignment="1" applyProtection="1">
      <alignment horizontal="center" vertical="center"/>
      <protection locked="0"/>
    </xf>
    <xf numFmtId="0" fontId="115" fillId="10" borderId="0" xfId="0" applyFont="1" applyFill="1" applyAlignment="1" applyProtection="1">
      <alignment horizontal="left" vertical="center"/>
      <protection locked="0"/>
    </xf>
    <xf numFmtId="0" fontId="115" fillId="10" borderId="0" xfId="0" applyFont="1" applyFill="1" applyAlignment="1" applyProtection="1">
      <alignment horizontal="right" vertical="center"/>
      <protection locked="0"/>
    </xf>
    <xf numFmtId="0" fontId="81" fillId="10" borderId="0" xfId="0" applyFont="1" applyFill="1" applyAlignment="1" applyProtection="1">
      <alignment horizontal="right" vertical="center"/>
      <protection locked="0"/>
    </xf>
    <xf numFmtId="0" fontId="81" fillId="10" borderId="0" xfId="0" applyFont="1" applyFill="1" applyAlignment="1" applyProtection="1">
      <alignment horizontal="center" vertical="top"/>
      <protection locked="0"/>
    </xf>
    <xf numFmtId="0" fontId="250" fillId="10" borderId="0" xfId="0" applyFont="1" applyFill="1" applyAlignment="1">
      <alignment horizontal="center" vertical="center"/>
    </xf>
    <xf numFmtId="0" fontId="251" fillId="10" borderId="0" xfId="0" applyFont="1" applyFill="1" applyAlignment="1">
      <alignment horizontal="center" vertical="center" textRotation="90"/>
    </xf>
    <xf numFmtId="0" fontId="251" fillId="10" borderId="0" xfId="0" applyFont="1" applyFill="1" applyAlignment="1">
      <alignment horizontal="center" vertical="center"/>
    </xf>
    <xf numFmtId="164" fontId="72" fillId="10" borderId="0" xfId="0" applyNumberFormat="1" applyFont="1" applyFill="1" applyAlignment="1">
      <alignment vertical="center"/>
    </xf>
    <xf numFmtId="0" fontId="70" fillId="10" borderId="0" xfId="0" applyFont="1" applyFill="1" applyAlignment="1">
      <alignment horizontal="center" vertical="center"/>
    </xf>
    <xf numFmtId="0" fontId="70" fillId="10" borderId="0" xfId="0" applyFont="1" applyFill="1" applyAlignment="1">
      <alignment horizontal="center" vertical="center" wrapText="1"/>
    </xf>
    <xf numFmtId="0" fontId="251" fillId="10" borderId="0" xfId="0" applyFont="1" applyFill="1"/>
    <xf numFmtId="0" fontId="251" fillId="4" borderId="0" xfId="0" applyFont="1" applyFill="1"/>
    <xf numFmtId="0" fontId="255" fillId="10" borderId="0" xfId="0" applyFont="1" applyFill="1"/>
    <xf numFmtId="0" fontId="254" fillId="10" borderId="0" xfId="0" applyFont="1" applyFill="1"/>
    <xf numFmtId="0" fontId="249" fillId="10" borderId="0" xfId="0" applyFont="1" applyFill="1"/>
    <xf numFmtId="0" fontId="152" fillId="4" borderId="0" xfId="0" applyFont="1" applyFill="1" applyAlignment="1">
      <alignment horizontal="left" vertical="center"/>
    </xf>
    <xf numFmtId="0" fontId="140" fillId="4" borderId="0" xfId="1" applyFont="1" applyFill="1" applyBorder="1" applyAlignment="1" applyProtection="1">
      <alignment vertical="center"/>
    </xf>
    <xf numFmtId="0" fontId="152" fillId="4" borderId="0" xfId="0" applyFont="1" applyFill="1" applyAlignment="1">
      <alignment horizontal="left"/>
    </xf>
    <xf numFmtId="0" fontId="140" fillId="4" borderId="0" xfId="0" applyFont="1" applyFill="1" applyAlignment="1">
      <alignment vertical="top"/>
    </xf>
    <xf numFmtId="0" fontId="152" fillId="4" borderId="0" xfId="0" applyFont="1" applyFill="1"/>
    <xf numFmtId="0" fontId="72" fillId="4" borderId="0" xfId="0" applyFont="1" applyFill="1" applyAlignment="1">
      <alignment vertical="center"/>
    </xf>
    <xf numFmtId="0" fontId="153" fillId="4" borderId="0" xfId="0" applyFont="1" applyFill="1" applyAlignment="1">
      <alignment horizontal="center" vertical="center" wrapText="1"/>
    </xf>
    <xf numFmtId="0" fontId="38" fillId="4" borderId="0" xfId="0" applyFont="1" applyFill="1" applyAlignment="1">
      <alignment vertical="top" wrapText="1"/>
    </xf>
    <xf numFmtId="0" fontId="139" fillId="4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72" fillId="4" borderId="0" xfId="0" applyFont="1" applyFill="1"/>
    <xf numFmtId="0" fontId="19" fillId="4" borderId="0" xfId="0" applyFont="1" applyFill="1"/>
    <xf numFmtId="0" fontId="4" fillId="4" borderId="0" xfId="0" applyFont="1" applyFill="1"/>
    <xf numFmtId="0" fontId="4" fillId="4" borderId="0" xfId="0" applyFont="1" applyFill="1" applyProtection="1">
      <protection locked="0"/>
    </xf>
    <xf numFmtId="0" fontId="36" fillId="4" borderId="0" xfId="0" applyFont="1" applyFill="1" applyProtection="1">
      <protection locked="0"/>
    </xf>
    <xf numFmtId="0" fontId="4" fillId="4" borderId="1" xfId="0" applyFont="1" applyFill="1" applyBorder="1" applyProtection="1">
      <protection locked="0"/>
    </xf>
    <xf numFmtId="0" fontId="81" fillId="4" borderId="0" xfId="0" applyFont="1" applyFill="1" applyAlignment="1" applyProtection="1">
      <alignment horizontal="center"/>
      <protection locked="0"/>
    </xf>
    <xf numFmtId="0" fontId="81" fillId="4" borderId="43" xfId="0" applyFont="1" applyFill="1" applyBorder="1" applyProtection="1">
      <protection locked="0"/>
    </xf>
    <xf numFmtId="0" fontId="94" fillId="4" borderId="39" xfId="0" applyFont="1" applyFill="1" applyBorder="1" applyAlignment="1" applyProtection="1">
      <alignment vertical="center" textRotation="90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0" fontId="81" fillId="4" borderId="40" xfId="0" applyFont="1" applyFill="1" applyBorder="1" applyProtection="1">
      <protection locked="0"/>
    </xf>
    <xf numFmtId="164" fontId="81" fillId="4" borderId="0" xfId="0" applyNumberFormat="1" applyFont="1" applyFill="1" applyProtection="1">
      <protection locked="0"/>
    </xf>
    <xf numFmtId="0" fontId="95" fillId="4" borderId="44" xfId="0" applyFont="1" applyFill="1" applyBorder="1" applyAlignment="1" applyProtection="1">
      <alignment vertical="center" textRotation="90"/>
      <protection locked="0"/>
    </xf>
    <xf numFmtId="0" fontId="96" fillId="4" borderId="0" xfId="0" applyFont="1" applyFill="1" applyAlignment="1" applyProtection="1">
      <alignment horizontal="right" vertical="center"/>
      <protection locked="0"/>
    </xf>
    <xf numFmtId="0" fontId="14" fillId="4" borderId="45" xfId="0" applyFont="1" applyFill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0" fontId="140" fillId="0" borderId="0" xfId="1" applyFont="1" applyFill="1" applyBorder="1" applyAlignment="1" applyProtection="1">
      <alignment horizontal="center" vertical="center"/>
    </xf>
    <xf numFmtId="164" fontId="140" fillId="0" borderId="0" xfId="1" applyNumberFormat="1" applyFont="1" applyFill="1" applyBorder="1" applyAlignment="1" applyProtection="1">
      <alignment vertical="center"/>
    </xf>
    <xf numFmtId="164" fontId="72" fillId="0" borderId="0" xfId="0" applyNumberFormat="1" applyFont="1" applyAlignment="1">
      <alignment horizontal="left" vertical="center"/>
    </xf>
    <xf numFmtId="0" fontId="140" fillId="0" borderId="0" xfId="1" applyNumberFormat="1" applyFont="1" applyFill="1" applyBorder="1" applyAlignment="1" applyProtection="1">
      <alignment vertical="center"/>
    </xf>
    <xf numFmtId="164" fontId="38" fillId="0" borderId="0" xfId="0" applyNumberFormat="1" applyFont="1" applyAlignment="1">
      <alignment horizontal="center" vertical="center" textRotation="90"/>
    </xf>
    <xf numFmtId="164" fontId="146" fillId="0" borderId="0" xfId="0" applyNumberFormat="1" applyFont="1" applyAlignment="1">
      <alignment horizontal="center" vertical="center"/>
    </xf>
    <xf numFmtId="0" fontId="283" fillId="0" borderId="0" xfId="0" applyFont="1" applyAlignment="1">
      <alignment horizontal="center" vertical="top"/>
    </xf>
    <xf numFmtId="175" fontId="251" fillId="0" borderId="0" xfId="0" applyNumberFormat="1" applyFont="1" applyAlignment="1">
      <alignment vertical="top"/>
    </xf>
    <xf numFmtId="0" fontId="251" fillId="0" borderId="0" xfId="0" applyFont="1" applyAlignment="1">
      <alignment vertical="top"/>
    </xf>
    <xf numFmtId="0" fontId="259" fillId="34" borderId="0" xfId="0" applyFont="1" applyFill="1" applyAlignment="1" applyProtection="1">
      <alignment horizontal="center" vertical="center"/>
      <protection locked="0"/>
    </xf>
    <xf numFmtId="0" fontId="259" fillId="24" borderId="0" xfId="0" applyFont="1" applyFill="1" applyAlignment="1" applyProtection="1">
      <alignment horizontal="center" vertical="center"/>
      <protection locked="0"/>
    </xf>
    <xf numFmtId="175" fontId="282" fillId="4" borderId="0" xfId="0" applyNumberFormat="1" applyFont="1" applyFill="1" applyAlignment="1" applyProtection="1">
      <alignment horizontal="center" vertical="center"/>
      <protection locked="0"/>
    </xf>
    <xf numFmtId="0" fontId="251" fillId="4" borderId="137" xfId="0" applyFont="1" applyFill="1" applyBorder="1"/>
    <xf numFmtId="0" fontId="251" fillId="4" borderId="104" xfId="0" applyFont="1" applyFill="1" applyBorder="1"/>
    <xf numFmtId="0" fontId="251" fillId="4" borderId="104" xfId="0" applyFont="1" applyFill="1" applyBorder="1" applyAlignment="1">
      <alignment horizontal="center" vertical="center"/>
    </xf>
    <xf numFmtId="0" fontId="252" fillId="4" borderId="139" xfId="0" applyFont="1" applyFill="1" applyBorder="1"/>
    <xf numFmtId="0" fontId="251" fillId="4" borderId="0" xfId="0" applyFont="1" applyFill="1" applyAlignment="1">
      <alignment horizontal="center" vertical="center"/>
    </xf>
    <xf numFmtId="0" fontId="251" fillId="4" borderId="139" xfId="0" applyFont="1" applyFill="1" applyBorder="1"/>
    <xf numFmtId="0" fontId="251" fillId="0" borderId="0" xfId="0" applyFont="1" applyAlignment="1">
      <alignment vertical="center"/>
    </xf>
    <xf numFmtId="0" fontId="251" fillId="0" borderId="0" xfId="0" applyFont="1" applyAlignment="1">
      <alignment horizontal="center" vertical="center"/>
    </xf>
    <xf numFmtId="0" fontId="251" fillId="29" borderId="0" xfId="0" applyFont="1" applyFill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251" fillId="4" borderId="139" xfId="0" applyFont="1" applyFill="1" applyBorder="1" applyAlignment="1">
      <alignment horizontal="center"/>
    </xf>
    <xf numFmtId="0" fontId="251" fillId="4" borderId="20" xfId="0" applyFont="1" applyFill="1" applyBorder="1" applyAlignment="1">
      <alignment vertical="center"/>
    </xf>
    <xf numFmtId="0" fontId="253" fillId="4" borderId="20" xfId="0" applyFont="1" applyFill="1" applyBorder="1" applyAlignment="1">
      <alignment horizontal="center" vertical="center"/>
    </xf>
    <xf numFmtId="0" fontId="253" fillId="4" borderId="0" xfId="0" applyFont="1" applyFill="1" applyAlignment="1">
      <alignment horizontal="center" vertical="center"/>
    </xf>
    <xf numFmtId="0" fontId="259" fillId="4" borderId="0" xfId="0" applyFont="1" applyFill="1" applyAlignment="1">
      <alignment horizontal="center" vertical="center"/>
    </xf>
    <xf numFmtId="0" fontId="251" fillId="25" borderId="0" xfId="0" applyFont="1" applyFill="1" applyAlignment="1">
      <alignment horizontal="right" vertical="center"/>
    </xf>
    <xf numFmtId="0" fontId="253" fillId="4" borderId="0" xfId="0" applyFont="1" applyFill="1" applyAlignment="1">
      <alignment vertical="center"/>
    </xf>
    <xf numFmtId="0" fontId="251" fillId="4" borderId="0" xfId="0" applyFont="1" applyFill="1" applyAlignment="1">
      <alignment vertical="center"/>
    </xf>
    <xf numFmtId="0" fontId="259" fillId="4" borderId="0" xfId="0" applyFont="1" applyFill="1" applyAlignment="1">
      <alignment horizontal="right" vertical="center"/>
    </xf>
    <xf numFmtId="0" fontId="259" fillId="4" borderId="202" xfId="0" applyFont="1" applyFill="1" applyBorder="1" applyAlignment="1">
      <alignment horizontal="center" vertical="center"/>
    </xf>
    <xf numFmtId="0" fontId="259" fillId="4" borderId="203" xfId="0" applyFont="1" applyFill="1" applyBorder="1" applyAlignment="1">
      <alignment horizontal="center" vertical="center"/>
    </xf>
    <xf numFmtId="0" fontId="281" fillId="4" borderId="0" xfId="0" applyFont="1" applyFill="1" applyAlignment="1">
      <alignment horizontal="right" vertical="center"/>
    </xf>
    <xf numFmtId="0" fontId="251" fillId="4" borderId="0" xfId="0" applyFont="1" applyFill="1" applyAlignment="1">
      <alignment horizontal="center" vertical="top"/>
    </xf>
    <xf numFmtId="0" fontId="251" fillId="4" borderId="17" xfId="0" applyFont="1" applyFill="1" applyBorder="1" applyAlignment="1">
      <alignment horizontal="center" vertical="top"/>
    </xf>
    <xf numFmtId="0" fontId="252" fillId="4" borderId="0" xfId="0" applyFont="1" applyFill="1" applyAlignment="1">
      <alignment vertical="top"/>
    </xf>
    <xf numFmtId="175" fontId="282" fillId="4" borderId="0" xfId="0" applyNumberFormat="1" applyFont="1" applyFill="1" applyAlignment="1">
      <alignment horizontal="center" vertical="center"/>
    </xf>
    <xf numFmtId="175" fontId="280" fillId="4" borderId="0" xfId="0" applyNumberFormat="1" applyFont="1" applyFill="1" applyAlignment="1">
      <alignment vertical="top"/>
    </xf>
    <xf numFmtId="0" fontId="251" fillId="4" borderId="18" xfId="0" applyFont="1" applyFill="1" applyBorder="1" applyAlignment="1">
      <alignment horizontal="center" vertical="top"/>
    </xf>
    <xf numFmtId="0" fontId="281" fillId="4" borderId="0" xfId="0" applyFont="1" applyFill="1" applyAlignment="1">
      <alignment vertical="center"/>
    </xf>
    <xf numFmtId="0" fontId="251" fillId="4" borderId="0" xfId="0" applyFont="1" applyFill="1" applyAlignment="1">
      <alignment horizontal="center"/>
    </xf>
    <xf numFmtId="0" fontId="252" fillId="4" borderId="0" xfId="0" applyFont="1" applyFill="1"/>
    <xf numFmtId="0" fontId="259" fillId="4" borderId="0" xfId="0" applyFont="1" applyFill="1" applyAlignment="1">
      <alignment horizontal="left" vertical="center"/>
    </xf>
    <xf numFmtId="0" fontId="251" fillId="25" borderId="0" xfId="0" applyFont="1" applyFill="1" applyAlignment="1">
      <alignment horizontal="center" vertical="center"/>
    </xf>
    <xf numFmtId="0" fontId="115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/>
    </xf>
    <xf numFmtId="0" fontId="251" fillId="24" borderId="0" xfId="0" applyFont="1" applyFill="1" applyAlignment="1">
      <alignment horizontal="right" vertical="center"/>
    </xf>
    <xf numFmtId="0" fontId="251" fillId="24" borderId="0" xfId="0" applyFont="1" applyFill="1" applyAlignment="1">
      <alignment horizontal="center"/>
    </xf>
    <xf numFmtId="0" fontId="251" fillId="24" borderId="17" xfId="0" applyFont="1" applyFill="1" applyBorder="1" applyAlignment="1">
      <alignment horizontal="center"/>
    </xf>
    <xf numFmtId="0" fontId="251" fillId="24" borderId="203" xfId="0" applyFont="1" applyFill="1" applyBorder="1" applyAlignment="1">
      <alignment horizontal="center"/>
    </xf>
    <xf numFmtId="192" fontId="280" fillId="24" borderId="0" xfId="0" applyNumberFormat="1" applyFont="1" applyFill="1" applyAlignment="1">
      <alignment horizontal="center" vertical="center"/>
    </xf>
    <xf numFmtId="0" fontId="251" fillId="4" borderId="0" xfId="0" applyFont="1" applyFill="1" applyAlignment="1">
      <alignment horizontal="right" vertical="center"/>
    </xf>
    <xf numFmtId="175" fontId="251" fillId="4" borderId="0" xfId="0" applyNumberFormat="1" applyFont="1" applyFill="1" applyAlignment="1">
      <alignment horizontal="left" vertical="center"/>
    </xf>
    <xf numFmtId="192" fontId="251" fillId="4" borderId="0" xfId="0" applyNumberFormat="1" applyFont="1" applyFill="1" applyAlignment="1">
      <alignment horizontal="center" vertical="center"/>
    </xf>
    <xf numFmtId="192" fontId="252" fillId="4" borderId="0" xfId="0" applyNumberFormat="1" applyFont="1" applyFill="1" applyAlignment="1">
      <alignment horizontal="center"/>
    </xf>
    <xf numFmtId="0" fontId="259" fillId="4" borderId="10" xfId="0" applyFont="1" applyFill="1" applyBorder="1" applyAlignment="1">
      <alignment horizontal="center" vertical="center"/>
    </xf>
    <xf numFmtId="0" fontId="251" fillId="34" borderId="0" xfId="0" applyFont="1" applyFill="1" applyAlignment="1">
      <alignment horizontal="right" vertical="center"/>
    </xf>
    <xf numFmtId="0" fontId="251" fillId="34" borderId="0" xfId="0" applyFont="1" applyFill="1" applyAlignment="1">
      <alignment horizontal="center"/>
    </xf>
    <xf numFmtId="0" fontId="251" fillId="34" borderId="17" xfId="0" applyFont="1" applyFill="1" applyBorder="1" applyAlignment="1">
      <alignment horizontal="center"/>
    </xf>
    <xf numFmtId="0" fontId="251" fillId="34" borderId="203" xfId="0" applyFont="1" applyFill="1" applyBorder="1" applyAlignment="1">
      <alignment horizontal="center"/>
    </xf>
    <xf numFmtId="192" fontId="280" fillId="34" borderId="0" xfId="0" applyNumberFormat="1" applyFont="1" applyFill="1" applyAlignment="1">
      <alignment horizontal="center" vertical="center"/>
    </xf>
    <xf numFmtId="192" fontId="284" fillId="24" borderId="0" xfId="0" applyNumberFormat="1" applyFont="1" applyFill="1" applyAlignment="1">
      <alignment horizontal="center" vertical="center"/>
    </xf>
    <xf numFmtId="0" fontId="251" fillId="4" borderId="0" xfId="0" applyFont="1" applyFill="1" applyAlignment="1">
      <alignment horizontal="left"/>
    </xf>
    <xf numFmtId="0" fontId="251" fillId="4" borderId="0" xfId="0" applyFont="1" applyFill="1" applyAlignment="1">
      <alignment horizontal="right"/>
    </xf>
    <xf numFmtId="0" fontId="81" fillId="4" borderId="0" xfId="0" applyFont="1" applyFill="1"/>
    <xf numFmtId="175" fontId="251" fillId="4" borderId="0" xfId="0" applyNumberFormat="1" applyFont="1" applyFill="1" applyAlignment="1">
      <alignment vertical="top"/>
    </xf>
    <xf numFmtId="0" fontId="255" fillId="4" borderId="0" xfId="0" applyFont="1" applyFill="1" applyAlignment="1">
      <alignment horizontal="right" vertical="center" textRotation="90"/>
    </xf>
    <xf numFmtId="0" fontId="255" fillId="4" borderId="140" xfId="0" applyFont="1" applyFill="1" applyBorder="1" applyAlignment="1">
      <alignment horizontal="right" vertical="center" textRotation="90"/>
    </xf>
    <xf numFmtId="0" fontId="299" fillId="4" borderId="0" xfId="0" applyFont="1" applyFill="1" applyAlignment="1">
      <alignment horizontal="center" vertical="center"/>
    </xf>
    <xf numFmtId="192" fontId="280" fillId="4" borderId="0" xfId="0" applyNumberFormat="1" applyFont="1" applyFill="1" applyAlignment="1">
      <alignment horizontal="center" vertical="center"/>
    </xf>
    <xf numFmtId="181" fontId="228" fillId="4" borderId="0" xfId="0" applyNumberFormat="1" applyFont="1" applyFill="1" applyAlignment="1">
      <alignment horizontal="center" vertical="center"/>
    </xf>
    <xf numFmtId="0" fontId="259" fillId="4" borderId="17" xfId="0" applyFont="1" applyFill="1" applyBorder="1" applyAlignment="1">
      <alignment horizontal="center" vertical="center"/>
    </xf>
    <xf numFmtId="0" fontId="251" fillId="4" borderId="15" xfId="0" applyFont="1" applyFill="1" applyBorder="1" applyAlignment="1">
      <alignment horizontal="center" vertical="center"/>
    </xf>
    <xf numFmtId="0" fontId="251" fillId="4" borderId="15" xfId="0" applyFont="1" applyFill="1" applyBorder="1" applyAlignment="1">
      <alignment vertical="center"/>
    </xf>
    <xf numFmtId="0" fontId="253" fillId="4" borderId="15" xfId="0" applyFont="1" applyFill="1" applyBorder="1" applyAlignment="1">
      <alignment horizontal="center" vertical="center"/>
    </xf>
    <xf numFmtId="0" fontId="253" fillId="0" borderId="0" xfId="0" applyFont="1" applyAlignment="1">
      <alignment horizontal="center" vertical="center"/>
    </xf>
    <xf numFmtId="0" fontId="255" fillId="4" borderId="131" xfId="0" applyFont="1" applyFill="1" applyBorder="1" applyAlignment="1">
      <alignment horizontal="right" vertical="center" textRotation="90"/>
    </xf>
    <xf numFmtId="0" fontId="251" fillId="4" borderId="143" xfId="0" applyFont="1" applyFill="1" applyBorder="1"/>
    <xf numFmtId="0" fontId="155" fillId="4" borderId="0" xfId="0" applyFont="1" applyFill="1"/>
    <xf numFmtId="0" fontId="259" fillId="4" borderId="0" xfId="0" applyFont="1" applyFill="1"/>
    <xf numFmtId="0" fontId="259" fillId="4" borderId="204" xfId="0" applyFont="1" applyFill="1" applyBorder="1" applyAlignment="1">
      <alignment horizontal="center" vertical="center"/>
    </xf>
    <xf numFmtId="0" fontId="169" fillId="4" borderId="0" xfId="0" applyFont="1" applyFill="1" applyAlignment="1">
      <alignment horizontal="center" vertical="center"/>
    </xf>
    <xf numFmtId="0" fontId="259" fillId="4" borderId="141" xfId="0" applyFont="1" applyFill="1" applyBorder="1" applyAlignment="1">
      <alignment horizontal="center" vertical="center"/>
    </xf>
    <xf numFmtId="0" fontId="259" fillId="4" borderId="205" xfId="0" applyFont="1" applyFill="1" applyBorder="1" applyAlignment="1">
      <alignment horizontal="center" vertical="center"/>
    </xf>
    <xf numFmtId="0" fontId="155" fillId="4" borderId="0" xfId="0" applyFont="1" applyFill="1" applyAlignment="1">
      <alignment horizontal="center" vertical="center"/>
    </xf>
    <xf numFmtId="0" fontId="255" fillId="4" borderId="139" xfId="0" applyFont="1" applyFill="1" applyBorder="1"/>
    <xf numFmtId="0" fontId="255" fillId="4" borderId="0" xfId="0" applyFont="1" applyFill="1"/>
    <xf numFmtId="0" fontId="255" fillId="4" borderId="0" xfId="0" applyFont="1" applyFill="1" applyAlignment="1">
      <alignment horizontal="center"/>
    </xf>
    <xf numFmtId="0" fontId="259" fillId="39" borderId="0" xfId="0" applyFont="1" applyFill="1" applyAlignment="1">
      <alignment horizontal="center" vertical="center"/>
    </xf>
    <xf numFmtId="0" fontId="255" fillId="4" borderId="0" xfId="0" applyFont="1" applyFill="1" applyAlignment="1">
      <alignment horizontal="right"/>
    </xf>
    <xf numFmtId="0" fontId="169" fillId="0" borderId="0" xfId="0" applyFont="1" applyAlignment="1">
      <alignment horizontal="center" vertical="center"/>
    </xf>
    <xf numFmtId="0" fontId="259" fillId="14" borderId="0" xfId="0" applyFont="1" applyFill="1" applyAlignment="1">
      <alignment horizontal="center" vertical="center"/>
    </xf>
    <xf numFmtId="0" fontId="251" fillId="25" borderId="0" xfId="0" applyFont="1" applyFill="1"/>
    <xf numFmtId="0" fontId="251" fillId="25" borderId="140" xfId="0" applyFont="1" applyFill="1" applyBorder="1"/>
    <xf numFmtId="0" fontId="258" fillId="4" borderId="0" xfId="0" applyFont="1" applyFill="1" applyAlignment="1">
      <alignment horizontal="right" vertical="center"/>
    </xf>
    <xf numFmtId="0" fontId="76" fillId="4" borderId="203" xfId="0" applyFont="1" applyFill="1" applyBorder="1" applyAlignment="1">
      <alignment horizontal="center" vertical="center"/>
    </xf>
    <xf numFmtId="0" fontId="259" fillId="4" borderId="9" xfId="0" applyFont="1" applyFill="1" applyBorder="1" applyAlignment="1">
      <alignment horizontal="center" vertical="center"/>
    </xf>
    <xf numFmtId="0" fontId="251" fillId="4" borderId="203" xfId="0" applyFont="1" applyFill="1" applyBorder="1" applyAlignment="1">
      <alignment horizontal="center" vertical="center"/>
    </xf>
    <xf numFmtId="0" fontId="255" fillId="4" borderId="0" xfId="0" applyFont="1" applyFill="1" applyAlignment="1">
      <alignment vertical="center"/>
    </xf>
    <xf numFmtId="0" fontId="258" fillId="4" borderId="0" xfId="0" applyFont="1" applyFill="1" applyAlignment="1">
      <alignment horizontal="center" vertical="center"/>
    </xf>
    <xf numFmtId="0" fontId="251" fillId="0" borderId="0" xfId="0" applyFont="1"/>
    <xf numFmtId="0" fontId="255" fillId="4" borderId="0" xfId="0" applyFont="1" applyFill="1" applyAlignment="1">
      <alignment horizontal="center" vertical="center"/>
    </xf>
    <xf numFmtId="0" fontId="255" fillId="4" borderId="139" xfId="0" applyFont="1" applyFill="1" applyBorder="1" applyAlignment="1">
      <alignment vertical="center"/>
    </xf>
    <xf numFmtId="0" fontId="253" fillId="34" borderId="208" xfId="0" applyFont="1" applyFill="1" applyBorder="1" applyAlignment="1">
      <alignment horizontal="center" vertical="center"/>
    </xf>
    <xf numFmtId="0" fontId="251" fillId="34" borderId="209" xfId="0" applyFont="1" applyFill="1" applyBorder="1"/>
    <xf numFmtId="0" fontId="287" fillId="34" borderId="209" xfId="0" applyFont="1" applyFill="1" applyBorder="1" applyAlignment="1">
      <alignment vertical="center" textRotation="90"/>
    </xf>
    <xf numFmtId="0" fontId="251" fillId="34" borderId="209" xfId="0" applyFont="1" applyFill="1" applyBorder="1" applyAlignment="1">
      <alignment horizontal="center" vertical="center"/>
    </xf>
    <xf numFmtId="164" fontId="76" fillId="34" borderId="209" xfId="0" applyNumberFormat="1" applyFont="1" applyFill="1" applyBorder="1" applyAlignment="1">
      <alignment horizontal="right" vertical="center"/>
    </xf>
    <xf numFmtId="164" fontId="76" fillId="34" borderId="209" xfId="0" applyNumberFormat="1" applyFont="1" applyFill="1" applyBorder="1" applyAlignment="1">
      <alignment vertical="center"/>
    </xf>
    <xf numFmtId="0" fontId="76" fillId="34" borderId="209" xfId="0" applyFont="1" applyFill="1" applyBorder="1" applyAlignment="1">
      <alignment horizontal="center" vertical="center"/>
    </xf>
    <xf numFmtId="0" fontId="287" fillId="4" borderId="0" xfId="0" applyFont="1" applyFill="1" applyAlignment="1">
      <alignment vertical="center" textRotation="90"/>
    </xf>
    <xf numFmtId="0" fontId="76" fillId="4" borderId="0" xfId="0" applyFont="1" applyFill="1" applyAlignment="1">
      <alignment horizontal="right" vertical="center"/>
    </xf>
    <xf numFmtId="0" fontId="81" fillId="4" borderId="140" xfId="0" applyFont="1" applyFill="1" applyBorder="1"/>
    <xf numFmtId="0" fontId="253" fillId="24" borderId="208" xfId="0" applyFont="1" applyFill="1" applyBorder="1" applyAlignment="1">
      <alignment horizontal="center" vertical="center"/>
    </xf>
    <xf numFmtId="0" fontId="251" fillId="24" borderId="209" xfId="0" applyFont="1" applyFill="1" applyBorder="1"/>
    <xf numFmtId="0" fontId="287" fillId="24" borderId="209" xfId="0" applyFont="1" applyFill="1" applyBorder="1" applyAlignment="1">
      <alignment vertical="center" textRotation="90"/>
    </xf>
    <xf numFmtId="0" fontId="251" fillId="24" borderId="209" xfId="0" applyFont="1" applyFill="1" applyBorder="1" applyAlignment="1">
      <alignment horizontal="center" vertical="center"/>
    </xf>
    <xf numFmtId="164" fontId="76" fillId="24" borderId="209" xfId="0" applyNumberFormat="1" applyFont="1" applyFill="1" applyBorder="1" applyAlignment="1">
      <alignment horizontal="right" vertical="center"/>
    </xf>
    <xf numFmtId="164" fontId="76" fillId="24" borderId="209" xfId="0" applyNumberFormat="1" applyFont="1" applyFill="1" applyBorder="1" applyAlignment="1">
      <alignment vertical="center"/>
    </xf>
    <xf numFmtId="0" fontId="76" fillId="24" borderId="209" xfId="0" applyFont="1" applyFill="1" applyBorder="1" applyAlignment="1">
      <alignment horizontal="center" vertical="center"/>
    </xf>
    <xf numFmtId="0" fontId="253" fillId="34" borderId="211" xfId="0" applyFont="1" applyFill="1" applyBorder="1" applyAlignment="1">
      <alignment horizontal="center" vertical="center"/>
    </xf>
    <xf numFmtId="164" fontId="251" fillId="34" borderId="19" xfId="0" applyNumberFormat="1" applyFont="1" applyFill="1" applyBorder="1" applyAlignment="1">
      <alignment horizontal="right" vertical="center"/>
    </xf>
    <xf numFmtId="164" fontId="251" fillId="34" borderId="19" xfId="0" applyNumberFormat="1" applyFont="1" applyFill="1" applyBorder="1" applyAlignment="1">
      <alignment vertical="center"/>
    </xf>
    <xf numFmtId="0" fontId="251" fillId="34" borderId="19" xfId="0" applyFont="1" applyFill="1" applyBorder="1" applyAlignment="1">
      <alignment horizontal="center" vertical="center"/>
    </xf>
    <xf numFmtId="0" fontId="76" fillId="34" borderId="19" xfId="0" applyFont="1" applyFill="1" applyBorder="1" applyAlignment="1">
      <alignment horizontal="center" vertical="center"/>
    </xf>
    <xf numFmtId="0" fontId="251" fillId="4" borderId="139" xfId="0" applyFont="1" applyFill="1" applyBorder="1" applyAlignment="1">
      <alignment horizontal="right"/>
    </xf>
    <xf numFmtId="0" fontId="155" fillId="0" borderId="0" xfId="0" applyFont="1"/>
    <xf numFmtId="0" fontId="288" fillId="35" borderId="0" xfId="0" applyFont="1" applyFill="1" applyAlignment="1">
      <alignment vertical="center"/>
    </xf>
    <xf numFmtId="0" fontId="289" fillId="4" borderId="139" xfId="0" applyFont="1" applyFill="1" applyBorder="1" applyAlignment="1">
      <alignment vertical="center"/>
    </xf>
    <xf numFmtId="0" fontId="289" fillId="4" borderId="0" xfId="0" applyFont="1" applyFill="1" applyAlignment="1">
      <alignment vertical="center"/>
    </xf>
    <xf numFmtId="0" fontId="290" fillId="24" borderId="208" xfId="0" applyFont="1" applyFill="1" applyBorder="1" applyAlignment="1">
      <alignment horizontal="center" vertical="center"/>
    </xf>
    <xf numFmtId="0" fontId="291" fillId="24" borderId="209" xfId="0" applyFont="1" applyFill="1" applyBorder="1" applyAlignment="1">
      <alignment vertical="center" textRotation="90"/>
    </xf>
    <xf numFmtId="164" fontId="251" fillId="24" borderId="209" xfId="0" applyNumberFormat="1" applyFont="1" applyFill="1" applyBorder="1" applyAlignment="1">
      <alignment horizontal="right" vertical="center"/>
    </xf>
    <xf numFmtId="164" fontId="251" fillId="24" borderId="209" xfId="0" applyNumberFormat="1" applyFont="1" applyFill="1" applyBorder="1" applyAlignment="1">
      <alignment vertical="center"/>
    </xf>
    <xf numFmtId="0" fontId="291" fillId="4" borderId="0" xfId="0" applyFont="1" applyFill="1" applyAlignment="1">
      <alignment vertical="center" textRotation="90"/>
    </xf>
    <xf numFmtId="0" fontId="290" fillId="34" borderId="208" xfId="0" applyFont="1" applyFill="1" applyBorder="1" applyAlignment="1">
      <alignment horizontal="center" vertical="center"/>
    </xf>
    <xf numFmtId="0" fontId="291" fillId="34" borderId="209" xfId="0" applyFont="1" applyFill="1" applyBorder="1" applyAlignment="1">
      <alignment vertical="center" textRotation="90"/>
    </xf>
    <xf numFmtId="164" fontId="251" fillId="34" borderId="209" xfId="0" applyNumberFormat="1" applyFont="1" applyFill="1" applyBorder="1" applyAlignment="1">
      <alignment horizontal="right" vertical="center"/>
    </xf>
    <xf numFmtId="164" fontId="251" fillId="34" borderId="209" xfId="0" applyNumberFormat="1" applyFont="1" applyFill="1" applyBorder="1" applyAlignment="1">
      <alignment vertical="center"/>
    </xf>
    <xf numFmtId="0" fontId="292" fillId="4" borderId="0" xfId="0" applyFont="1" applyFill="1" applyAlignment="1">
      <alignment vertical="center"/>
    </xf>
    <xf numFmtId="0" fontId="293" fillId="24" borderId="211" xfId="0" applyFont="1" applyFill="1" applyBorder="1" applyAlignment="1">
      <alignment horizontal="center" vertical="center"/>
    </xf>
    <xf numFmtId="0" fontId="251" fillId="24" borderId="19" xfId="0" applyFont="1" applyFill="1" applyBorder="1"/>
    <xf numFmtId="164" fontId="251" fillId="24" borderId="19" xfId="0" applyNumberFormat="1" applyFont="1" applyFill="1" applyBorder="1" applyAlignment="1">
      <alignment horizontal="right" vertical="center"/>
    </xf>
    <xf numFmtId="164" fontId="251" fillId="24" borderId="19" xfId="0" applyNumberFormat="1" applyFont="1" applyFill="1" applyBorder="1" applyAlignment="1">
      <alignment vertical="center"/>
    </xf>
    <xf numFmtId="0" fontId="255" fillId="24" borderId="19" xfId="0" applyFont="1" applyFill="1" applyBorder="1" applyAlignment="1">
      <alignment horizontal="center" vertical="center"/>
    </xf>
    <xf numFmtId="0" fontId="76" fillId="24" borderId="19" xfId="0" applyFont="1" applyFill="1" applyBorder="1" applyAlignment="1">
      <alignment horizontal="center" vertical="center"/>
    </xf>
    <xf numFmtId="0" fontId="255" fillId="4" borderId="139" xfId="0" applyFont="1" applyFill="1" applyBorder="1" applyAlignment="1">
      <alignment horizontal="right" vertical="center"/>
    </xf>
    <xf numFmtId="0" fontId="255" fillId="4" borderId="0" xfId="0" applyFont="1" applyFill="1" applyAlignment="1">
      <alignment horizontal="right" vertical="center"/>
    </xf>
    <xf numFmtId="0" fontId="293" fillId="4" borderId="0" xfId="0" applyFont="1" applyFill="1" applyAlignment="1">
      <alignment horizontal="center" vertical="center"/>
    </xf>
    <xf numFmtId="0" fontId="293" fillId="4" borderId="0" xfId="0" applyFont="1" applyFill="1" applyAlignment="1">
      <alignment horizontal="center" textRotation="90"/>
    </xf>
    <xf numFmtId="164" fontId="251" fillId="0" borderId="0" xfId="0" applyNumberFormat="1" applyFont="1" applyAlignment="1">
      <alignment horizontal="right" vertical="center"/>
    </xf>
    <xf numFmtId="164" fontId="251" fillId="0" borderId="0" xfId="0" applyNumberFormat="1" applyFont="1" applyAlignment="1">
      <alignment vertical="center"/>
    </xf>
    <xf numFmtId="0" fontId="255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55" fillId="4" borderId="139" xfId="0" applyFont="1" applyFill="1" applyBorder="1" applyAlignment="1">
      <alignment vertical="center" wrapText="1"/>
    </xf>
    <xf numFmtId="0" fontId="255" fillId="4" borderId="0" xfId="0" applyFont="1" applyFill="1" applyAlignment="1">
      <alignment vertical="center" wrapText="1"/>
    </xf>
    <xf numFmtId="0" fontId="228" fillId="4" borderId="0" xfId="0" applyFont="1" applyFill="1" applyAlignment="1">
      <alignment vertical="center"/>
    </xf>
    <xf numFmtId="0" fontId="251" fillId="41" borderId="0" xfId="0" applyFont="1" applyFill="1" applyAlignment="1">
      <alignment horizontal="right" vertical="center"/>
    </xf>
    <xf numFmtId="0" fontId="251" fillId="41" borderId="0" xfId="0" applyFont="1" applyFill="1" applyAlignment="1">
      <alignment horizontal="center" vertical="center"/>
    </xf>
    <xf numFmtId="0" fontId="294" fillId="4" borderId="0" xfId="0" applyFont="1" applyFill="1" applyAlignment="1">
      <alignment horizontal="center" vertical="center"/>
    </xf>
    <xf numFmtId="0" fontId="255" fillId="4" borderId="0" xfId="0" applyFont="1" applyFill="1" applyAlignment="1">
      <alignment horizontal="center" vertical="center" textRotation="90"/>
    </xf>
    <xf numFmtId="0" fontId="294" fillId="0" borderId="0" xfId="0" applyFont="1" applyAlignment="1">
      <alignment horizontal="center" vertical="center"/>
    </xf>
    <xf numFmtId="0" fontId="251" fillId="40" borderId="208" xfId="0" applyFont="1" applyFill="1" applyBorder="1" applyAlignment="1">
      <alignment horizontal="center" vertical="center"/>
    </xf>
    <xf numFmtId="7" fontId="76" fillId="40" borderId="209" xfId="0" applyNumberFormat="1" applyFont="1" applyFill="1" applyBorder="1" applyAlignment="1">
      <alignment vertical="center"/>
    </xf>
    <xf numFmtId="164" fontId="251" fillId="40" borderId="209" xfId="0" applyNumberFormat="1" applyFont="1" applyFill="1" applyBorder="1" applyAlignment="1">
      <alignment horizontal="right" vertical="center"/>
    </xf>
    <xf numFmtId="0" fontId="76" fillId="40" borderId="209" xfId="0" applyFont="1" applyFill="1" applyBorder="1" applyAlignment="1">
      <alignment horizontal="center" vertical="center"/>
    </xf>
    <xf numFmtId="164" fontId="76" fillId="40" borderId="209" xfId="0" applyNumberFormat="1" applyFont="1" applyFill="1" applyBorder="1" applyAlignment="1">
      <alignment vertical="center"/>
    </xf>
    <xf numFmtId="164" fontId="251" fillId="4" borderId="0" xfId="0" applyNumberFormat="1" applyFont="1" applyFill="1" applyAlignment="1">
      <alignment horizontal="right" vertical="center"/>
    </xf>
    <xf numFmtId="0" fontId="251" fillId="24" borderId="208" xfId="0" applyFont="1" applyFill="1" applyBorder="1" applyAlignment="1">
      <alignment horizontal="center" vertical="center"/>
    </xf>
    <xf numFmtId="7" fontId="76" fillId="24" borderId="209" xfId="0" applyNumberFormat="1" applyFont="1" applyFill="1" applyBorder="1" applyAlignment="1">
      <alignment vertical="center"/>
    </xf>
    <xf numFmtId="0" fontId="295" fillId="34" borderId="208" xfId="0" applyFont="1" applyFill="1" applyBorder="1" applyAlignment="1">
      <alignment horizontal="center" vertical="center"/>
    </xf>
    <xf numFmtId="0" fontId="251" fillId="34" borderId="209" xfId="0" applyFont="1" applyFill="1" applyBorder="1" applyAlignment="1">
      <alignment horizontal="center"/>
    </xf>
    <xf numFmtId="0" fontId="296" fillId="34" borderId="209" xfId="0" applyFont="1" applyFill="1" applyBorder="1" applyAlignment="1">
      <alignment vertical="center" textRotation="90"/>
    </xf>
    <xf numFmtId="0" fontId="76" fillId="34" borderId="209" xfId="0" applyFont="1" applyFill="1" applyBorder="1" applyAlignment="1">
      <alignment vertical="center"/>
    </xf>
    <xf numFmtId="0" fontId="296" fillId="4" borderId="0" xfId="0" applyFont="1" applyFill="1" applyAlignment="1">
      <alignment vertical="center" textRotation="90"/>
    </xf>
    <xf numFmtId="0" fontId="76" fillId="4" borderId="0" xfId="0" applyFont="1" applyFill="1" applyAlignment="1">
      <alignment vertical="center"/>
    </xf>
    <xf numFmtId="0" fontId="295" fillId="24" borderId="211" xfId="0" applyFont="1" applyFill="1" applyBorder="1" applyAlignment="1">
      <alignment horizontal="center" vertical="center"/>
    </xf>
    <xf numFmtId="0" fontId="251" fillId="24" borderId="19" xfId="0" applyFont="1" applyFill="1" applyBorder="1" applyAlignment="1">
      <alignment horizontal="center"/>
    </xf>
    <xf numFmtId="0" fontId="296" fillId="24" borderId="19" xfId="0" applyFont="1" applyFill="1" applyBorder="1" applyAlignment="1">
      <alignment vertical="center" textRotation="90"/>
    </xf>
    <xf numFmtId="164" fontId="76" fillId="24" borderId="19" xfId="0" applyNumberFormat="1" applyFont="1" applyFill="1" applyBorder="1" applyAlignment="1">
      <alignment vertical="center"/>
    </xf>
    <xf numFmtId="0" fontId="76" fillId="24" borderId="19" xfId="0" applyFont="1" applyFill="1" applyBorder="1" applyAlignment="1">
      <alignment vertical="center"/>
    </xf>
    <xf numFmtId="0" fontId="295" fillId="40" borderId="211" xfId="0" applyFont="1" applyFill="1" applyBorder="1" applyAlignment="1">
      <alignment horizontal="center" vertical="center"/>
    </xf>
    <xf numFmtId="0" fontId="251" fillId="40" borderId="19" xfId="0" applyFont="1" applyFill="1" applyBorder="1" applyAlignment="1">
      <alignment horizontal="right" vertical="center"/>
    </xf>
    <xf numFmtId="0" fontId="251" fillId="40" borderId="19" xfId="0" applyFont="1" applyFill="1" applyBorder="1" applyAlignment="1">
      <alignment horizontal="center" vertical="center"/>
    </xf>
    <xf numFmtId="164" fontId="251" fillId="40" borderId="19" xfId="0" applyNumberFormat="1" applyFont="1" applyFill="1" applyBorder="1" applyAlignment="1">
      <alignment vertical="center"/>
    </xf>
    <xf numFmtId="0" fontId="76" fillId="40" borderId="19" xfId="0" applyFont="1" applyFill="1" applyBorder="1" applyAlignment="1">
      <alignment vertical="center"/>
    </xf>
    <xf numFmtId="0" fontId="76" fillId="40" borderId="19" xfId="0" applyFont="1" applyFill="1" applyBorder="1" applyAlignment="1">
      <alignment horizontal="center" vertical="center"/>
    </xf>
    <xf numFmtId="0" fontId="255" fillId="2" borderId="211" xfId="0" applyFont="1" applyFill="1" applyBorder="1" applyAlignment="1">
      <alignment horizontal="center" vertical="center"/>
    </xf>
    <xf numFmtId="164" fontId="255" fillId="2" borderId="19" xfId="0" applyNumberFormat="1" applyFont="1" applyFill="1" applyBorder="1" applyAlignment="1">
      <alignment horizontal="right" vertical="center"/>
    </xf>
    <xf numFmtId="164" fontId="255" fillId="2" borderId="19" xfId="0" applyNumberFormat="1" applyFont="1" applyFill="1" applyBorder="1" applyAlignment="1">
      <alignment vertical="center"/>
    </xf>
    <xf numFmtId="0" fontId="255" fillId="2" borderId="19" xfId="0" applyFont="1" applyFill="1" applyBorder="1" applyAlignment="1">
      <alignment horizontal="center" vertical="center"/>
    </xf>
    <xf numFmtId="164" fontId="251" fillId="4" borderId="0" xfId="0" applyNumberFormat="1" applyFont="1" applyFill="1" applyAlignment="1">
      <alignment horizontal="center" vertical="center"/>
    </xf>
    <xf numFmtId="164" fontId="251" fillId="4" borderId="0" xfId="0" applyNumberFormat="1" applyFont="1" applyFill="1" applyAlignment="1">
      <alignment vertical="center"/>
    </xf>
    <xf numFmtId="0" fontId="251" fillId="4" borderId="147" xfId="0" applyFont="1" applyFill="1" applyBorder="1"/>
    <xf numFmtId="0" fontId="251" fillId="4" borderId="146" xfId="0" applyFont="1" applyFill="1" applyBorder="1"/>
    <xf numFmtId="0" fontId="251" fillId="4" borderId="146" xfId="0" applyFont="1" applyFill="1" applyBorder="1" applyAlignment="1">
      <alignment horizontal="center"/>
    </xf>
    <xf numFmtId="0" fontId="251" fillId="4" borderId="148" xfId="0" applyFont="1" applyFill="1" applyBorder="1" applyAlignment="1">
      <alignment horizontal="center"/>
    </xf>
    <xf numFmtId="0" fontId="251" fillId="4" borderId="20" xfId="0" applyFont="1" applyFill="1" applyBorder="1" applyAlignment="1">
      <alignment horizontal="center"/>
    </xf>
    <xf numFmtId="0" fontId="251" fillId="4" borderId="20" xfId="0" applyFont="1" applyFill="1" applyBorder="1" applyAlignment="1">
      <alignment horizontal="center" vertical="center"/>
    </xf>
    <xf numFmtId="0" fontId="251" fillId="4" borderId="20" xfId="0" applyFont="1" applyFill="1" applyBorder="1" applyAlignment="1">
      <alignment horizontal="right" vertical="center"/>
    </xf>
    <xf numFmtId="0" fontId="76" fillId="4" borderId="20" xfId="0" applyFont="1" applyFill="1" applyBorder="1" applyAlignment="1">
      <alignment horizontal="center" vertical="center"/>
    </xf>
    <xf numFmtId="0" fontId="251" fillId="4" borderId="11" xfId="0" applyFont="1" applyFill="1" applyBorder="1"/>
    <xf numFmtId="0" fontId="251" fillId="4" borderId="144" xfId="0" applyFont="1" applyFill="1" applyBorder="1" applyAlignment="1">
      <alignment vertical="center" textRotation="90"/>
    </xf>
    <xf numFmtId="0" fontId="251" fillId="4" borderId="0" xfId="0" applyFont="1" applyFill="1" applyAlignment="1">
      <alignment vertical="center" textRotation="90"/>
    </xf>
    <xf numFmtId="0" fontId="255" fillId="10" borderId="0" xfId="0" applyFont="1" applyFill="1" applyAlignment="1">
      <alignment horizontal="center" vertical="center"/>
    </xf>
    <xf numFmtId="0" fontId="251" fillId="24" borderId="149" xfId="0" applyFont="1" applyFill="1" applyBorder="1" applyAlignment="1">
      <alignment horizontal="center" vertical="center"/>
    </xf>
    <xf numFmtId="164" fontId="281" fillId="24" borderId="149" xfId="0" applyNumberFormat="1" applyFont="1" applyFill="1" applyBorder="1" applyAlignment="1">
      <alignment horizontal="right" vertical="center"/>
    </xf>
    <xf numFmtId="164" fontId="281" fillId="34" borderId="150" xfId="0" applyNumberFormat="1" applyFont="1" applyFill="1" applyBorder="1" applyAlignment="1">
      <alignment vertical="center"/>
    </xf>
    <xf numFmtId="0" fontId="251" fillId="34" borderId="149" xfId="0" applyFont="1" applyFill="1" applyBorder="1" applyAlignment="1">
      <alignment horizontal="center" vertical="center"/>
    </xf>
    <xf numFmtId="164" fontId="281" fillId="24" borderId="149" xfId="0" applyNumberFormat="1" applyFont="1" applyFill="1" applyBorder="1" applyAlignment="1">
      <alignment vertical="center"/>
    </xf>
    <xf numFmtId="0" fontId="76" fillId="24" borderId="149" xfId="0" applyFont="1" applyFill="1" applyBorder="1" applyAlignment="1">
      <alignment horizontal="center" vertical="center"/>
    </xf>
    <xf numFmtId="0" fontId="251" fillId="4" borderId="90" xfId="0" applyFont="1" applyFill="1" applyBorder="1" applyAlignment="1">
      <alignment horizontal="center" vertical="center"/>
    </xf>
    <xf numFmtId="0" fontId="251" fillId="24" borderId="0" xfId="0" applyFont="1" applyFill="1" applyAlignment="1">
      <alignment horizontal="center" vertical="center"/>
    </xf>
    <xf numFmtId="0" fontId="251" fillId="34" borderId="11" xfId="0" applyFont="1" applyFill="1" applyBorder="1" applyAlignment="1">
      <alignment horizontal="center" vertical="center"/>
    </xf>
    <xf numFmtId="0" fontId="251" fillId="34" borderId="0" xfId="0" applyFont="1" applyFill="1" applyAlignment="1">
      <alignment horizontal="center" vertical="center"/>
    </xf>
    <xf numFmtId="0" fontId="76" fillId="24" borderId="0" xfId="0" applyFont="1" applyFill="1" applyAlignment="1">
      <alignment horizontal="center" vertical="center"/>
    </xf>
    <xf numFmtId="0" fontId="251" fillId="4" borderId="90" xfId="0" applyFont="1" applyFill="1" applyBorder="1"/>
    <xf numFmtId="0" fontId="251" fillId="4" borderId="11" xfId="0" applyFont="1" applyFill="1" applyBorder="1" applyAlignment="1">
      <alignment horizontal="center" vertical="center"/>
    </xf>
    <xf numFmtId="0" fontId="251" fillId="4" borderId="10" xfId="0" applyFont="1" applyFill="1" applyBorder="1" applyAlignment="1">
      <alignment horizontal="right" vertical="center"/>
    </xf>
    <xf numFmtId="0" fontId="251" fillId="4" borderId="10" xfId="0" applyFont="1" applyFill="1" applyBorder="1" applyAlignment="1">
      <alignment horizontal="center" vertical="center"/>
    </xf>
    <xf numFmtId="0" fontId="255" fillId="4" borderId="10" xfId="0" applyFont="1" applyFill="1" applyBorder="1" applyAlignment="1">
      <alignment horizontal="center" vertical="center"/>
    </xf>
    <xf numFmtId="0" fontId="251" fillId="4" borderId="9" xfId="0" applyFont="1" applyFill="1" applyBorder="1" applyAlignment="1">
      <alignment horizontal="center" vertical="center"/>
    </xf>
    <xf numFmtId="0" fontId="76" fillId="4" borderId="10" xfId="0" applyFont="1" applyFill="1" applyBorder="1" applyAlignment="1">
      <alignment horizontal="center" vertical="center"/>
    </xf>
    <xf numFmtId="0" fontId="251" fillId="4" borderId="11" xfId="0" applyFont="1" applyFill="1" applyBorder="1" applyAlignment="1">
      <alignment horizontal="right"/>
    </xf>
    <xf numFmtId="0" fontId="281" fillId="4" borderId="0" xfId="0" applyFont="1" applyFill="1" applyAlignment="1">
      <alignment horizontal="left" vertical="center"/>
    </xf>
    <xf numFmtId="189" fontId="281" fillId="4" borderId="0" xfId="0" applyNumberFormat="1" applyFont="1" applyFill="1" applyAlignment="1">
      <alignment horizontal="left" vertical="center"/>
    </xf>
    <xf numFmtId="164" fontId="281" fillId="4" borderId="0" xfId="0" applyNumberFormat="1" applyFont="1" applyFill="1" applyAlignment="1">
      <alignment horizontal="left" vertical="center"/>
    </xf>
    <xf numFmtId="0" fontId="251" fillId="4" borderId="9" xfId="0" applyFont="1" applyFill="1" applyBorder="1" applyAlignment="1">
      <alignment horizontal="right" vertical="center"/>
    </xf>
    <xf numFmtId="0" fontId="251" fillId="4" borderId="151" xfId="0" applyFont="1" applyFill="1" applyBorder="1" applyAlignment="1">
      <alignment horizontal="center" vertical="center"/>
    </xf>
    <xf numFmtId="164" fontId="280" fillId="4" borderId="13" xfId="0" applyNumberFormat="1" applyFont="1" applyFill="1" applyBorder="1" applyAlignment="1">
      <alignment vertical="center"/>
    </xf>
    <xf numFmtId="0" fontId="251" fillId="4" borderId="152" xfId="0" applyFont="1" applyFill="1" applyBorder="1" applyAlignment="1">
      <alignment vertical="center"/>
    </xf>
    <xf numFmtId="0" fontId="251" fillId="4" borderId="153" xfId="0" applyFont="1" applyFill="1" applyBorder="1" applyAlignment="1">
      <alignment horizontal="right" vertical="center"/>
    </xf>
    <xf numFmtId="0" fontId="251" fillId="4" borderId="153" xfId="0" applyFont="1" applyFill="1" applyBorder="1"/>
    <xf numFmtId="164" fontId="281" fillId="4" borderId="153" xfId="0" applyNumberFormat="1" applyFont="1" applyFill="1" applyBorder="1" applyAlignment="1">
      <alignment horizontal="center" vertical="center"/>
    </xf>
    <xf numFmtId="0" fontId="251" fillId="4" borderId="154" xfId="0" applyFont="1" applyFill="1" applyBorder="1" applyAlignment="1">
      <alignment horizontal="center" vertical="center" textRotation="90"/>
    </xf>
    <xf numFmtId="0" fontId="251" fillId="4" borderId="0" xfId="0" applyFont="1" applyFill="1" applyAlignment="1">
      <alignment horizontal="center" vertical="center" textRotation="90"/>
    </xf>
    <xf numFmtId="0" fontId="251" fillId="4" borderId="15" xfId="0" applyFont="1" applyFill="1" applyBorder="1"/>
    <xf numFmtId="0" fontId="251" fillId="4" borderId="15" xfId="0" applyFont="1" applyFill="1" applyBorder="1" applyAlignment="1">
      <alignment horizontal="right" vertical="center"/>
    </xf>
    <xf numFmtId="164" fontId="76" fillId="4" borderId="15" xfId="0" applyNumberFormat="1" applyFont="1" applyFill="1" applyBorder="1" applyAlignment="1">
      <alignment horizontal="right" vertical="center"/>
    </xf>
    <xf numFmtId="164" fontId="280" fillId="4" borderId="15" xfId="0" applyNumberFormat="1" applyFont="1" applyFill="1" applyBorder="1" applyAlignment="1">
      <alignment vertical="center"/>
    </xf>
    <xf numFmtId="0" fontId="251" fillId="4" borderId="139" xfId="0" applyFont="1" applyFill="1" applyBorder="1" applyAlignment="1">
      <alignment horizontal="center" vertical="center" textRotation="90"/>
    </xf>
    <xf numFmtId="0" fontId="252" fillId="4" borderId="0" xfId="0" applyFont="1" applyFill="1" applyAlignment="1">
      <alignment horizontal="center"/>
    </xf>
    <xf numFmtId="164" fontId="281" fillId="4" borderId="0" xfId="0" applyNumberFormat="1" applyFont="1" applyFill="1" applyAlignment="1">
      <alignment horizontal="center" vertical="center"/>
    </xf>
    <xf numFmtId="164" fontId="281" fillId="4" borderId="144" xfId="0" applyNumberFormat="1" applyFont="1" applyFill="1" applyBorder="1" applyAlignment="1">
      <alignment vertical="center" textRotation="90"/>
    </xf>
    <xf numFmtId="164" fontId="281" fillId="4" borderId="0" xfId="0" applyNumberFormat="1" applyFont="1" applyFill="1" applyAlignment="1">
      <alignment vertical="center" textRotation="90"/>
    </xf>
    <xf numFmtId="164" fontId="281" fillId="0" borderId="0" xfId="0" applyNumberFormat="1" applyFont="1" applyAlignment="1">
      <alignment vertical="center" textRotation="90"/>
    </xf>
    <xf numFmtId="0" fontId="155" fillId="4" borderId="23" xfId="0" applyFont="1" applyFill="1" applyBorder="1" applyAlignment="1">
      <alignment horizontal="center" vertical="center"/>
    </xf>
    <xf numFmtId="0" fontId="251" fillId="34" borderId="220" xfId="0" applyFont="1" applyFill="1" applyBorder="1" applyAlignment="1">
      <alignment vertical="center"/>
    </xf>
    <xf numFmtId="164" fontId="76" fillId="34" borderId="6" xfId="0" applyNumberFormat="1" applyFont="1" applyFill="1" applyBorder="1" applyAlignment="1">
      <alignment vertical="center"/>
    </xf>
    <xf numFmtId="0" fontId="76" fillId="34" borderId="6" xfId="0" applyFont="1" applyFill="1" applyBorder="1" applyAlignment="1">
      <alignment horizontal="center" vertical="center"/>
    </xf>
    <xf numFmtId="0" fontId="76" fillId="34" borderId="221" xfId="0" applyFont="1" applyFill="1" applyBorder="1" applyAlignment="1">
      <alignment horizontal="center" vertical="center"/>
    </xf>
    <xf numFmtId="0" fontId="251" fillId="4" borderId="23" xfId="0" applyFont="1" applyFill="1" applyBorder="1" applyAlignment="1">
      <alignment horizontal="right" vertical="center"/>
    </xf>
    <xf numFmtId="0" fontId="251" fillId="4" borderId="139" xfId="0" applyFont="1" applyFill="1" applyBorder="1" applyAlignment="1">
      <alignment horizontal="right" vertical="center"/>
    </xf>
    <xf numFmtId="164" fontId="76" fillId="4" borderId="0" xfId="0" applyNumberFormat="1" applyFont="1" applyFill="1" applyAlignment="1">
      <alignment vertical="center"/>
    </xf>
    <xf numFmtId="0" fontId="76" fillId="4" borderId="140" xfId="0" applyFont="1" applyFill="1" applyBorder="1" applyAlignment="1">
      <alignment horizontal="center" vertical="center"/>
    </xf>
    <xf numFmtId="0" fontId="251" fillId="4" borderId="90" xfId="0" applyFont="1" applyFill="1" applyBorder="1" applyAlignment="1">
      <alignment horizontal="right" vertical="center"/>
    </xf>
    <xf numFmtId="0" fontId="251" fillId="24" borderId="215" xfId="0" applyFont="1" applyFill="1" applyBorder="1" applyAlignment="1">
      <alignment vertical="center"/>
    </xf>
    <xf numFmtId="0" fontId="251" fillId="24" borderId="19" xfId="0" applyFont="1" applyFill="1" applyBorder="1" applyAlignment="1">
      <alignment vertical="center"/>
    </xf>
    <xf numFmtId="0" fontId="76" fillId="24" borderId="216" xfId="0" applyFont="1" applyFill="1" applyBorder="1" applyAlignment="1">
      <alignment horizontal="center" vertical="center"/>
    </xf>
    <xf numFmtId="0" fontId="251" fillId="34" borderId="215" xfId="0" applyFont="1" applyFill="1" applyBorder="1" applyAlignment="1">
      <alignment vertical="center"/>
    </xf>
    <xf numFmtId="0" fontId="251" fillId="34" borderId="19" xfId="0" applyFont="1" applyFill="1" applyBorder="1" applyAlignment="1">
      <alignment vertical="center"/>
    </xf>
    <xf numFmtId="0" fontId="76" fillId="34" borderId="216" xfId="0" applyFont="1" applyFill="1" applyBorder="1" applyAlignment="1">
      <alignment horizontal="center" vertical="center"/>
    </xf>
    <xf numFmtId="0" fontId="251" fillId="24" borderId="217" xfId="0" applyFont="1" applyFill="1" applyBorder="1" applyAlignment="1">
      <alignment vertical="center"/>
    </xf>
    <xf numFmtId="0" fontId="251" fillId="24" borderId="218" xfId="0" applyFont="1" applyFill="1" applyBorder="1" applyAlignment="1">
      <alignment vertical="center"/>
    </xf>
    <xf numFmtId="164" fontId="251" fillId="24" borderId="218" xfId="0" applyNumberFormat="1" applyFont="1" applyFill="1" applyBorder="1" applyAlignment="1">
      <alignment vertical="center"/>
    </xf>
    <xf numFmtId="0" fontId="76" fillId="24" borderId="218" xfId="0" applyFont="1" applyFill="1" applyBorder="1" applyAlignment="1">
      <alignment horizontal="center" vertical="center"/>
    </xf>
    <xf numFmtId="0" fontId="76" fillId="24" borderId="219" xfId="0" applyFont="1" applyFill="1" applyBorder="1" applyAlignment="1">
      <alignment horizontal="center" vertical="center"/>
    </xf>
    <xf numFmtId="0" fontId="252" fillId="4" borderId="0" xfId="0" applyFont="1" applyFill="1" applyAlignment="1">
      <alignment vertical="center"/>
    </xf>
    <xf numFmtId="0" fontId="251" fillId="4" borderId="152" xfId="0" applyFont="1" applyFill="1" applyBorder="1" applyAlignment="1">
      <alignment horizontal="right"/>
    </xf>
    <xf numFmtId="0" fontId="252" fillId="4" borderId="153" xfId="0" applyFont="1" applyFill="1" applyBorder="1"/>
    <xf numFmtId="164" fontId="281" fillId="4" borderId="153" xfId="0" applyNumberFormat="1" applyFont="1" applyFill="1" applyBorder="1" applyAlignment="1">
      <alignment horizontal="right" vertical="center"/>
    </xf>
    <xf numFmtId="164" fontId="281" fillId="4" borderId="154" xfId="0" applyNumberFormat="1" applyFont="1" applyFill="1" applyBorder="1" applyAlignment="1">
      <alignment horizontal="center" vertical="center" textRotation="90"/>
    </xf>
    <xf numFmtId="164" fontId="281" fillId="4" borderId="0" xfId="0" applyNumberFormat="1" applyFont="1" applyFill="1" applyAlignment="1">
      <alignment horizontal="center" vertical="center" textRotation="90"/>
    </xf>
    <xf numFmtId="164" fontId="281" fillId="0" borderId="0" xfId="0" applyNumberFormat="1" applyFont="1" applyAlignment="1">
      <alignment horizontal="center" vertical="center" textRotation="90"/>
    </xf>
    <xf numFmtId="164" fontId="281" fillId="4" borderId="24" xfId="0" applyNumberFormat="1" applyFont="1" applyFill="1" applyBorder="1" applyAlignment="1">
      <alignment horizontal="center" vertical="center" textRotation="90"/>
    </xf>
    <xf numFmtId="0" fontId="155" fillId="4" borderId="15" xfId="0" applyFont="1" applyFill="1" applyBorder="1" applyAlignment="1">
      <alignment horizontal="center" vertical="center"/>
    </xf>
    <xf numFmtId="0" fontId="76" fillId="4" borderId="15" xfId="0" applyFont="1" applyFill="1" applyBorder="1" applyAlignment="1">
      <alignment horizontal="center" vertical="center"/>
    </xf>
    <xf numFmtId="164" fontId="281" fillId="4" borderId="0" xfId="0" applyNumberFormat="1" applyFont="1" applyFill="1" applyAlignment="1" applyProtection="1">
      <alignment horizontal="center" vertical="center"/>
      <protection locked="0"/>
    </xf>
    <xf numFmtId="0" fontId="251" fillId="4" borderId="0" xfId="0" applyFont="1" applyFill="1" applyAlignment="1">
      <alignment horizontal="left" vertical="center"/>
    </xf>
    <xf numFmtId="0" fontId="231" fillId="4" borderId="0" xfId="0" applyFont="1" applyFill="1" applyAlignment="1">
      <alignment horizontal="right" vertical="center"/>
    </xf>
    <xf numFmtId="0" fontId="260" fillId="4" borderId="0" xfId="0" applyFont="1" applyFill="1" applyAlignment="1">
      <alignment horizontal="right" vertical="center"/>
    </xf>
    <xf numFmtId="0" fontId="251" fillId="13" borderId="0" xfId="0" applyFont="1" applyFill="1" applyAlignment="1">
      <alignment horizontal="center" vertical="center"/>
    </xf>
    <xf numFmtId="0" fontId="294" fillId="4" borderId="104" xfId="0" applyFont="1" applyFill="1" applyBorder="1" applyAlignment="1">
      <alignment horizontal="center" vertical="center"/>
    </xf>
    <xf numFmtId="0" fontId="294" fillId="4" borderId="138" xfId="0" applyFont="1" applyFill="1" applyBorder="1" applyAlignment="1">
      <alignment horizontal="center" vertical="center"/>
    </xf>
    <xf numFmtId="0" fontId="300" fillId="4" borderId="0" xfId="0" applyFont="1" applyFill="1" applyAlignment="1">
      <alignment vertical="center"/>
    </xf>
    <xf numFmtId="0" fontId="300" fillId="4" borderId="140" xfId="0" applyFont="1" applyFill="1" applyBorder="1" applyAlignment="1">
      <alignment vertical="center"/>
    </xf>
    <xf numFmtId="0" fontId="228" fillId="0" borderId="0" xfId="0" applyFont="1" applyAlignment="1">
      <alignment vertical="center"/>
    </xf>
    <xf numFmtId="0" fontId="294" fillId="4" borderId="140" xfId="0" applyFont="1" applyFill="1" applyBorder="1" applyAlignment="1">
      <alignment horizontal="center" vertical="center"/>
    </xf>
    <xf numFmtId="0" fontId="228" fillId="4" borderId="20" xfId="0" applyFont="1" applyFill="1" applyBorder="1" applyAlignment="1">
      <alignment vertical="center"/>
    </xf>
    <xf numFmtId="0" fontId="255" fillId="4" borderId="0" xfId="0" applyFont="1" applyFill="1" applyAlignment="1">
      <alignment horizontal="right" vertical="center" textRotation="90" wrapText="1"/>
    </xf>
    <xf numFmtId="0" fontId="255" fillId="4" borderId="140" xfId="0" applyFont="1" applyFill="1" applyBorder="1" applyAlignment="1">
      <alignment horizontal="right" vertical="center" textRotation="90" wrapText="1"/>
    </xf>
    <xf numFmtId="0" fontId="259" fillId="4" borderId="0" xfId="0" applyFont="1" applyFill="1" applyAlignment="1">
      <alignment vertical="center" textRotation="90"/>
    </xf>
    <xf numFmtId="0" fontId="255" fillId="4" borderId="131" xfId="0" applyFont="1" applyFill="1" applyBorder="1" applyAlignment="1">
      <alignment horizontal="right" vertical="center" textRotation="90" wrapText="1"/>
    </xf>
    <xf numFmtId="192" fontId="288" fillId="4" borderId="0" xfId="0" applyNumberFormat="1" applyFont="1" applyFill="1" applyAlignment="1">
      <alignment horizontal="center" vertical="top"/>
    </xf>
    <xf numFmtId="192" fontId="301" fillId="4" borderId="0" xfId="0" applyNumberFormat="1" applyFont="1" applyFill="1" applyAlignment="1">
      <alignment horizontal="center" vertical="center"/>
    </xf>
    <xf numFmtId="0" fontId="299" fillId="4" borderId="0" xfId="0" applyFont="1" applyFill="1" applyAlignment="1">
      <alignment vertical="center"/>
    </xf>
    <xf numFmtId="181" fontId="302" fillId="4" borderId="0" xfId="0" applyNumberFormat="1" applyFont="1" applyFill="1" applyAlignment="1">
      <alignment vertical="center"/>
    </xf>
    <xf numFmtId="0" fontId="253" fillId="4" borderId="0" xfId="0" applyFont="1" applyFill="1" applyAlignment="1">
      <alignment vertical="center" textRotation="90"/>
    </xf>
    <xf numFmtId="0" fontId="303" fillId="4" borderId="0" xfId="0" applyFont="1" applyFill="1" applyAlignment="1">
      <alignment vertical="center" textRotation="90"/>
    </xf>
    <xf numFmtId="0" fontId="293" fillId="4" borderId="0" xfId="0" applyFont="1" applyFill="1" applyAlignment="1">
      <alignment vertical="center" textRotation="90"/>
    </xf>
    <xf numFmtId="0" fontId="255" fillId="4" borderId="15" xfId="0" applyFont="1" applyFill="1" applyBorder="1" applyAlignment="1">
      <alignment vertical="center"/>
    </xf>
    <xf numFmtId="0" fontId="255" fillId="0" borderId="0" xfId="0" applyFont="1" applyAlignment="1">
      <alignment horizontal="left" vertical="center"/>
    </xf>
    <xf numFmtId="164" fontId="259" fillId="4" borderId="0" xfId="0" applyNumberFormat="1" applyFont="1" applyFill="1" applyAlignment="1">
      <alignment horizontal="center" vertical="center"/>
    </xf>
    <xf numFmtId="181" fontId="304" fillId="4" borderId="0" xfId="0" applyNumberFormat="1" applyFont="1" applyFill="1" applyAlignment="1">
      <alignment horizontal="right" vertical="center"/>
    </xf>
    <xf numFmtId="0" fontId="253" fillId="34" borderId="210" xfId="0" applyFont="1" applyFill="1" applyBorder="1" applyAlignment="1">
      <alignment horizontal="center" vertical="center"/>
    </xf>
    <xf numFmtId="0" fontId="253" fillId="24" borderId="210" xfId="0" applyFont="1" applyFill="1" applyBorder="1" applyAlignment="1">
      <alignment horizontal="center" vertical="center"/>
    </xf>
    <xf numFmtId="0" fontId="253" fillId="34" borderId="212" xfId="0" applyFont="1" applyFill="1" applyBorder="1" applyAlignment="1">
      <alignment horizontal="center" vertical="center"/>
    </xf>
    <xf numFmtId="0" fontId="290" fillId="24" borderId="210" xfId="0" applyFont="1" applyFill="1" applyBorder="1" applyAlignment="1">
      <alignment horizontal="center" vertical="center"/>
    </xf>
    <xf numFmtId="0" fontId="290" fillId="34" borderId="210" xfId="0" applyFont="1" applyFill="1" applyBorder="1" applyAlignment="1">
      <alignment horizontal="center" vertical="center"/>
    </xf>
    <xf numFmtId="0" fontId="293" fillId="24" borderId="212" xfId="0" applyFont="1" applyFill="1" applyBorder="1" applyAlignment="1">
      <alignment horizontal="center" vertical="center"/>
    </xf>
    <xf numFmtId="0" fontId="251" fillId="40" borderId="210" xfId="0" applyFont="1" applyFill="1" applyBorder="1" applyAlignment="1">
      <alignment horizontal="center" vertical="center"/>
    </xf>
    <xf numFmtId="0" fontId="251" fillId="24" borderId="210" xfId="0" applyFont="1" applyFill="1" applyBorder="1" applyAlignment="1">
      <alignment horizontal="center" vertical="center"/>
    </xf>
    <xf numFmtId="0" fontId="295" fillId="34" borderId="210" xfId="0" applyFont="1" applyFill="1" applyBorder="1" applyAlignment="1">
      <alignment horizontal="center" vertical="center"/>
    </xf>
    <xf numFmtId="0" fontId="295" fillId="24" borderId="212" xfId="0" applyFont="1" applyFill="1" applyBorder="1" applyAlignment="1">
      <alignment horizontal="center" vertical="center"/>
    </xf>
    <xf numFmtId="0" fontId="295" fillId="40" borderId="212" xfId="0" applyFont="1" applyFill="1" applyBorder="1" applyAlignment="1">
      <alignment horizontal="center" vertical="center"/>
    </xf>
    <xf numFmtId="0" fontId="255" fillId="2" borderId="212" xfId="0" applyFont="1" applyFill="1" applyBorder="1" applyAlignment="1">
      <alignment horizontal="center" vertical="center"/>
    </xf>
    <xf numFmtId="0" fontId="251" fillId="4" borderId="140" xfId="0" applyFont="1" applyFill="1" applyBorder="1"/>
    <xf numFmtId="0" fontId="251" fillId="4" borderId="140" xfId="0" applyFont="1" applyFill="1" applyBorder="1" applyAlignment="1">
      <alignment horizontal="center" vertical="center"/>
    </xf>
    <xf numFmtId="0" fontId="76" fillId="4" borderId="21" xfId="0" applyFont="1" applyFill="1" applyBorder="1" applyAlignment="1">
      <alignment horizontal="center" vertical="center"/>
    </xf>
    <xf numFmtId="0" fontId="255" fillId="4" borderId="0" xfId="0" applyFont="1" applyFill="1" applyAlignment="1">
      <alignment vertical="center" textRotation="90"/>
    </xf>
    <xf numFmtId="0" fontId="255" fillId="4" borderId="140" xfId="0" applyFont="1" applyFill="1" applyBorder="1" applyAlignment="1">
      <alignment vertical="center" textRotation="90"/>
    </xf>
    <xf numFmtId="0" fontId="76" fillId="4" borderId="22" xfId="0" applyFont="1" applyFill="1" applyBorder="1" applyAlignment="1">
      <alignment horizontal="center" vertical="center"/>
    </xf>
    <xf numFmtId="0" fontId="251" fillId="4" borderId="22" xfId="0" applyFont="1" applyFill="1" applyBorder="1" applyAlignment="1">
      <alignment horizontal="center" vertical="center"/>
    </xf>
    <xf numFmtId="0" fontId="251" fillId="4" borderId="25" xfId="0" applyFont="1" applyFill="1" applyBorder="1" applyAlignment="1">
      <alignment horizontal="center" vertical="center"/>
    </xf>
    <xf numFmtId="0" fontId="76" fillId="4" borderId="140" xfId="0" applyFont="1" applyFill="1" applyBorder="1" applyAlignment="1">
      <alignment horizontal="right" vertical="center"/>
    </xf>
    <xf numFmtId="0" fontId="76" fillId="4" borderId="25" xfId="0" applyFont="1" applyFill="1" applyBorder="1" applyAlignment="1">
      <alignment horizontal="center" vertical="center"/>
    </xf>
    <xf numFmtId="0" fontId="251" fillId="4" borderId="155" xfId="0" applyFont="1" applyFill="1" applyBorder="1" applyAlignment="1">
      <alignment horizontal="center" vertical="center" textRotation="90"/>
    </xf>
    <xf numFmtId="0" fontId="251" fillId="4" borderId="156" xfId="0" applyFont="1" applyFill="1" applyBorder="1" applyAlignment="1">
      <alignment horizontal="center" vertical="center" textRotation="90"/>
    </xf>
    <xf numFmtId="0" fontId="252" fillId="4" borderId="156" xfId="0" applyFont="1" applyFill="1" applyBorder="1"/>
    <xf numFmtId="0" fontId="251" fillId="4" borderId="156" xfId="0" applyFont="1" applyFill="1" applyBorder="1" applyAlignment="1">
      <alignment horizontal="right"/>
    </xf>
    <xf numFmtId="0" fontId="251" fillId="4" borderId="156" xfId="0" applyFont="1" applyFill="1" applyBorder="1"/>
    <xf numFmtId="0" fontId="251" fillId="4" borderId="156" xfId="0" applyFont="1" applyFill="1" applyBorder="1" applyAlignment="1">
      <alignment horizontal="center" vertical="center"/>
    </xf>
    <xf numFmtId="0" fontId="76" fillId="4" borderId="156" xfId="0" applyFont="1" applyFill="1" applyBorder="1" applyAlignment="1">
      <alignment horizontal="center" vertical="center"/>
    </xf>
    <xf numFmtId="0" fontId="76" fillId="4" borderId="157" xfId="0" applyFont="1" applyFill="1" applyBorder="1" applyAlignment="1">
      <alignment horizontal="center" vertical="center"/>
    </xf>
    <xf numFmtId="0" fontId="262" fillId="35" borderId="0" xfId="0" applyFont="1" applyFill="1" applyAlignment="1">
      <alignment horizontal="right" vertical="center"/>
    </xf>
    <xf numFmtId="0" fontId="256" fillId="4" borderId="0" xfId="0" applyFont="1" applyFill="1" applyAlignment="1">
      <alignment horizontal="right" vertical="center"/>
    </xf>
    <xf numFmtId="0" fontId="255" fillId="43" borderId="225" xfId="0" applyFont="1" applyFill="1" applyBorder="1" applyAlignment="1">
      <alignment horizontal="right" vertical="center"/>
    </xf>
    <xf numFmtId="0" fontId="255" fillId="43" borderId="19" xfId="0" applyFont="1" applyFill="1" applyBorder="1" applyAlignment="1">
      <alignment horizontal="right" vertical="center"/>
    </xf>
    <xf numFmtId="0" fontId="255" fillId="43" borderId="19" xfId="0" applyFont="1" applyFill="1" applyBorder="1" applyAlignment="1">
      <alignment vertical="center"/>
    </xf>
    <xf numFmtId="0" fontId="255" fillId="43" borderId="212" xfId="0" applyFont="1" applyFill="1" applyBorder="1" applyAlignment="1">
      <alignment horizontal="center" vertical="center"/>
    </xf>
    <xf numFmtId="164" fontId="281" fillId="4" borderId="144" xfId="0" applyNumberFormat="1" applyFont="1" applyFill="1" applyBorder="1" applyAlignment="1">
      <alignment horizontal="left" vertical="center"/>
    </xf>
    <xf numFmtId="0" fontId="230" fillId="4" borderId="23" xfId="0" applyFont="1" applyFill="1" applyBorder="1" applyAlignment="1">
      <alignment horizontal="center" vertical="center"/>
    </xf>
    <xf numFmtId="0" fontId="230" fillId="4" borderId="0" xfId="0" applyFont="1" applyFill="1" applyAlignment="1">
      <alignment horizontal="center" vertical="center"/>
    </xf>
    <xf numFmtId="0" fontId="230" fillId="4" borderId="22" xfId="0" applyFont="1" applyFill="1" applyBorder="1" applyAlignment="1">
      <alignment horizontal="center" vertical="center"/>
    </xf>
    <xf numFmtId="0" fontId="259" fillId="24" borderId="0" xfId="0" applyFont="1" applyFill="1" applyAlignment="1">
      <alignment horizontal="left" vertical="center"/>
    </xf>
    <xf numFmtId="164" fontId="259" fillId="24" borderId="0" xfId="0" applyNumberFormat="1" applyFont="1" applyFill="1" applyAlignment="1" applyProtection="1">
      <alignment horizontal="center" vertical="center"/>
      <protection locked="0"/>
    </xf>
    <xf numFmtId="164" fontId="251" fillId="24" borderId="0" xfId="0" applyNumberFormat="1" applyFont="1" applyFill="1" applyAlignment="1" applyProtection="1">
      <alignment horizontal="center" vertical="center"/>
      <protection locked="0"/>
    </xf>
    <xf numFmtId="0" fontId="230" fillId="10" borderId="26" xfId="0" applyFont="1" applyFill="1" applyBorder="1" applyAlignment="1">
      <alignment vertical="center"/>
    </xf>
    <xf numFmtId="0" fontId="230" fillId="10" borderId="20" xfId="0" applyFont="1" applyFill="1" applyBorder="1" applyAlignment="1">
      <alignment vertical="center"/>
    </xf>
    <xf numFmtId="0" fontId="230" fillId="10" borderId="21" xfId="0" applyFont="1" applyFill="1" applyBorder="1" applyAlignment="1">
      <alignment vertical="center"/>
    </xf>
    <xf numFmtId="0" fontId="230" fillId="10" borderId="20" xfId="0" applyFont="1" applyFill="1" applyBorder="1" applyAlignment="1">
      <alignment horizontal="right" vertical="center"/>
    </xf>
    <xf numFmtId="0" fontId="230" fillId="10" borderId="226" xfId="0" applyFont="1" applyFill="1" applyBorder="1" applyAlignment="1">
      <alignment horizontal="left" vertical="center"/>
    </xf>
    <xf numFmtId="0" fontId="261" fillId="4" borderId="0" xfId="0" applyFont="1" applyFill="1" applyAlignment="1">
      <alignment horizontal="right" vertical="center"/>
    </xf>
    <xf numFmtId="0" fontId="261" fillId="4" borderId="0" xfId="0" applyFont="1" applyFill="1"/>
    <xf numFmtId="0" fontId="261" fillId="4" borderId="0" xfId="0" applyFont="1" applyFill="1" applyAlignment="1">
      <alignment horizontal="left" vertical="center"/>
    </xf>
    <xf numFmtId="0" fontId="231" fillId="4" borderId="0" xfId="0" applyFont="1" applyFill="1" applyAlignment="1">
      <alignment vertical="center"/>
    </xf>
    <xf numFmtId="0" fontId="251" fillId="24" borderId="227" xfId="0" applyFont="1" applyFill="1" applyBorder="1" applyAlignment="1">
      <alignment horizontal="center" vertical="center"/>
    </xf>
    <xf numFmtId="0" fontId="251" fillId="4" borderId="106" xfId="0" applyFont="1" applyFill="1" applyBorder="1" applyAlignment="1">
      <alignment horizontal="center" vertical="center"/>
    </xf>
    <xf numFmtId="0" fontId="251" fillId="4" borderId="228" xfId="0" applyFont="1" applyFill="1" applyBorder="1" applyAlignment="1">
      <alignment horizontal="center" vertical="center"/>
    </xf>
    <xf numFmtId="169" fontId="26" fillId="0" borderId="0" xfId="2" applyNumberFormat="1" applyFont="1" applyAlignment="1" applyProtection="1">
      <alignment horizontal="center" vertical="center" wrapText="1"/>
      <protection locked="0"/>
    </xf>
    <xf numFmtId="0" fontId="18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164" fontId="46" fillId="0" borderId="0" xfId="0" applyNumberFormat="1" applyFont="1" applyAlignment="1">
      <alignment horizontal="center" vertical="center"/>
    </xf>
    <xf numFmtId="0" fontId="4" fillId="0" borderId="0" xfId="0" applyFont="1" applyAlignment="1" applyProtection="1">
      <alignment horizontal="right" vertical="top"/>
      <protection locked="0"/>
    </xf>
    <xf numFmtId="168" fontId="26" fillId="0" borderId="0" xfId="2" applyNumberFormat="1" applyFont="1" applyAlignment="1" applyProtection="1">
      <alignment horizontal="center" vertical="center"/>
      <protection locked="0"/>
    </xf>
    <xf numFmtId="0" fontId="26" fillId="0" borderId="0" xfId="2" applyFont="1" applyAlignment="1" applyProtection="1">
      <alignment horizontal="right" vertical="center" wrapText="1"/>
      <protection locked="0"/>
    </xf>
    <xf numFmtId="0" fontId="46" fillId="0" borderId="0" xfId="0" applyFont="1" applyAlignment="1">
      <alignment horizontal="right" vertical="center"/>
    </xf>
    <xf numFmtId="1" fontId="30" fillId="0" borderId="0" xfId="2" applyNumberFormat="1" applyFont="1" applyAlignment="1" applyProtection="1">
      <alignment horizontal="center" vertical="center" wrapText="1"/>
      <protection locked="0"/>
    </xf>
    <xf numFmtId="0" fontId="30" fillId="0" borderId="0" xfId="2" applyFont="1" applyAlignment="1" applyProtection="1">
      <alignment horizontal="right" vertical="center"/>
      <protection locked="0"/>
    </xf>
    <xf numFmtId="0" fontId="30" fillId="0" borderId="0" xfId="2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right"/>
      <protection locked="0"/>
    </xf>
    <xf numFmtId="170" fontId="2" fillId="0" borderId="0" xfId="0" applyNumberFormat="1" applyFont="1" applyAlignment="1" applyProtection="1">
      <alignment horizontal="center"/>
      <protection locked="0"/>
    </xf>
    <xf numFmtId="172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172" fontId="1" fillId="0" borderId="0" xfId="0" applyNumberFormat="1" applyFont="1" applyAlignment="1" applyProtection="1">
      <alignment horizontal="left" vertical="center" wrapText="1"/>
      <protection locked="0"/>
    </xf>
    <xf numFmtId="171" fontId="1" fillId="0" borderId="0" xfId="0" applyNumberFormat="1" applyFont="1" applyAlignment="1" applyProtection="1">
      <alignment horizontal="center" vertical="center"/>
      <protection locked="0"/>
    </xf>
    <xf numFmtId="0" fontId="215" fillId="0" borderId="0" xfId="0" applyFont="1" applyAlignment="1">
      <alignment horizontal="center" vertical="center"/>
    </xf>
    <xf numFmtId="0" fontId="264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center" vertical="center"/>
      <protection locked="0"/>
    </xf>
    <xf numFmtId="164" fontId="27" fillId="0" borderId="159" xfId="0" applyNumberFormat="1" applyFont="1" applyBorder="1" applyAlignment="1" applyProtection="1">
      <alignment horizontal="center" vertical="center"/>
      <protection locked="0"/>
    </xf>
    <xf numFmtId="0" fontId="216" fillId="0" borderId="0" xfId="0" applyFont="1" applyAlignment="1">
      <alignment horizontal="left" vertical="center"/>
    </xf>
    <xf numFmtId="0" fontId="146" fillId="0" borderId="0" xfId="0" applyFont="1" applyAlignment="1">
      <alignment horizontal="center" textRotation="90"/>
    </xf>
    <xf numFmtId="0" fontId="36" fillId="0" borderId="0" xfId="0" applyFont="1" applyAlignment="1">
      <alignment horizontal="center"/>
    </xf>
    <xf numFmtId="1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189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/>
    </xf>
    <xf numFmtId="0" fontId="215" fillId="0" borderId="0" xfId="0" applyFont="1" applyAlignment="1">
      <alignment horizontal="center"/>
    </xf>
    <xf numFmtId="0" fontId="215" fillId="0" borderId="0" xfId="0" applyFont="1" applyAlignment="1">
      <alignment horizontal="left" vertical="center"/>
    </xf>
    <xf numFmtId="0" fontId="215" fillId="0" borderId="0" xfId="0" applyFont="1" applyAlignment="1">
      <alignment horizontal="left"/>
    </xf>
    <xf numFmtId="189" fontId="215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 textRotation="90" wrapText="1"/>
    </xf>
    <xf numFmtId="0" fontId="36" fillId="0" borderId="0" xfId="0" applyFont="1" applyAlignment="1">
      <alignment horizontal="center" vertical="center" textRotation="90"/>
    </xf>
    <xf numFmtId="0" fontId="146" fillId="0" borderId="0" xfId="0" applyFont="1" applyAlignment="1">
      <alignment horizontal="center"/>
    </xf>
    <xf numFmtId="0" fontId="4" fillId="0" borderId="160" xfId="0" applyFont="1" applyBorder="1" applyAlignment="1" applyProtection="1">
      <alignment horizontal="center"/>
      <protection locked="0"/>
    </xf>
    <xf numFmtId="164" fontId="146" fillId="0" borderId="0" xfId="0" applyNumberFormat="1" applyFont="1" applyAlignment="1">
      <alignment horizontal="center"/>
    </xf>
    <xf numFmtId="0" fontId="143" fillId="0" borderId="0" xfId="0" applyFont="1" applyAlignment="1">
      <alignment horizontal="center" wrapText="1"/>
    </xf>
    <xf numFmtId="0" fontId="215" fillId="0" borderId="0" xfId="0" applyFont="1" applyAlignment="1">
      <alignment horizontal="center" vertical="center" wrapText="1"/>
    </xf>
    <xf numFmtId="0" fontId="143" fillId="0" borderId="0" xfId="0" applyFont="1" applyAlignment="1">
      <alignment horizontal="right" vertical="center"/>
    </xf>
    <xf numFmtId="0" fontId="143" fillId="0" borderId="0" xfId="0" applyFont="1" applyAlignment="1">
      <alignment horizontal="center" vertical="center"/>
    </xf>
    <xf numFmtId="0" fontId="138" fillId="0" borderId="0" xfId="0" applyFont="1" applyAlignment="1">
      <alignment horizontal="left"/>
    </xf>
    <xf numFmtId="0" fontId="138" fillId="0" borderId="0" xfId="0" applyFont="1" applyAlignment="1">
      <alignment horizontal="right"/>
    </xf>
    <xf numFmtId="164" fontId="207" fillId="0" borderId="0" xfId="0" applyNumberFormat="1" applyFont="1" applyAlignment="1">
      <alignment horizontal="left" vertical="center"/>
    </xf>
    <xf numFmtId="0" fontId="207" fillId="0" borderId="0" xfId="0" applyFont="1" applyAlignment="1">
      <alignment horizontal="right"/>
    </xf>
    <xf numFmtId="1" fontId="207" fillId="0" borderId="0" xfId="0" applyNumberFormat="1" applyFont="1" applyAlignment="1">
      <alignment horizontal="left" vertical="top"/>
    </xf>
    <xf numFmtId="0" fontId="207" fillId="0" borderId="0" xfId="0" applyFont="1" applyAlignment="1">
      <alignment horizontal="right" vertical="top"/>
    </xf>
    <xf numFmtId="0" fontId="143" fillId="0" borderId="0" xfId="0" applyFont="1" applyAlignment="1">
      <alignment horizontal="left" vertical="center" wrapText="1"/>
    </xf>
    <xf numFmtId="0" fontId="52" fillId="0" borderId="0" xfId="0" applyFont="1" applyAlignment="1">
      <alignment horizontal="right" vertical="center"/>
    </xf>
    <xf numFmtId="164" fontId="165" fillId="0" borderId="0" xfId="0" applyNumberFormat="1" applyFont="1" applyAlignment="1">
      <alignment horizontal="right" vertical="center"/>
    </xf>
    <xf numFmtId="164" fontId="205" fillId="0" borderId="0" xfId="0" applyNumberFormat="1" applyFont="1" applyAlignment="1">
      <alignment horizontal="right" vertical="center"/>
    </xf>
    <xf numFmtId="175" fontId="143" fillId="0" borderId="0" xfId="0" applyNumberFormat="1" applyFont="1" applyAlignment="1">
      <alignment horizontal="left" vertical="center"/>
    </xf>
    <xf numFmtId="170" fontId="143" fillId="0" borderId="0" xfId="0" applyNumberFormat="1" applyFont="1" applyAlignment="1">
      <alignment horizontal="center" vertical="center"/>
    </xf>
    <xf numFmtId="164" fontId="81" fillId="0" borderId="0" xfId="0" applyNumberFormat="1" applyFont="1" applyAlignment="1">
      <alignment horizontal="center"/>
    </xf>
    <xf numFmtId="0" fontId="4" fillId="0" borderId="0" xfId="0" applyFont="1" applyAlignment="1" applyProtection="1">
      <alignment horizontal="right"/>
      <protection locked="0"/>
    </xf>
    <xf numFmtId="164" fontId="115" fillId="0" borderId="0" xfId="0" applyNumberFormat="1" applyFont="1" applyAlignment="1">
      <alignment horizontal="right" vertical="center"/>
    </xf>
    <xf numFmtId="164" fontId="81" fillId="0" borderId="0" xfId="0" applyNumberFormat="1" applyFont="1" applyAlignment="1">
      <alignment horizontal="right"/>
    </xf>
    <xf numFmtId="0" fontId="81" fillId="0" borderId="0" xfId="0" applyFont="1" applyAlignment="1">
      <alignment horizontal="right"/>
    </xf>
    <xf numFmtId="164" fontId="18" fillId="0" borderId="0" xfId="0" applyNumberFormat="1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right"/>
      <protection locked="0"/>
    </xf>
    <xf numFmtId="0" fontId="81" fillId="0" borderId="0" xfId="0" applyFont="1" applyAlignment="1">
      <alignment horizontal="center"/>
    </xf>
    <xf numFmtId="164" fontId="22" fillId="0" borderId="0" xfId="0" applyNumberFormat="1" applyFont="1" applyAlignment="1" applyProtection="1">
      <alignment horizontal="left" vertical="center"/>
      <protection locked="0"/>
    </xf>
    <xf numFmtId="164" fontId="18" fillId="0" borderId="0" xfId="0" applyNumberFormat="1" applyFont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right"/>
      <protection locked="0"/>
    </xf>
    <xf numFmtId="164" fontId="24" fillId="0" borderId="0" xfId="0" applyNumberFormat="1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right"/>
      <protection locked="0"/>
    </xf>
    <xf numFmtId="8" fontId="18" fillId="0" borderId="0" xfId="0" applyNumberFormat="1" applyFont="1" applyAlignment="1" applyProtection="1">
      <alignment horizontal="right"/>
      <protection locked="0"/>
    </xf>
    <xf numFmtId="0" fontId="204" fillId="0" borderId="0" xfId="0" applyFont="1" applyAlignment="1">
      <alignment horizontal="right" vertical="center"/>
    </xf>
    <xf numFmtId="0" fontId="265" fillId="0" borderId="0" xfId="0" applyFont="1" applyAlignment="1">
      <alignment horizontal="center" vertical="center"/>
    </xf>
    <xf numFmtId="0" fontId="143" fillId="0" borderId="0" xfId="0" applyFont="1" applyAlignment="1">
      <alignment horizontal="right"/>
    </xf>
    <xf numFmtId="181" fontId="143" fillId="0" borderId="0" xfId="0" applyNumberFormat="1" applyFont="1" applyAlignment="1">
      <alignment horizontal="center" vertical="center"/>
    </xf>
    <xf numFmtId="164" fontId="189" fillId="0" borderId="0" xfId="0" applyNumberFormat="1" applyFont="1"/>
    <xf numFmtId="0" fontId="204" fillId="0" borderId="0" xfId="0" applyFont="1" applyAlignment="1">
      <alignment horizontal="right"/>
    </xf>
    <xf numFmtId="0" fontId="22" fillId="0" borderId="0" xfId="0" applyFont="1" applyAlignment="1" applyProtection="1">
      <alignment horizontal="left"/>
      <protection locked="0"/>
    </xf>
    <xf numFmtId="0" fontId="189" fillId="0" borderId="0" xfId="0" applyFont="1" applyAlignment="1">
      <alignment horizontal="left"/>
    </xf>
    <xf numFmtId="0" fontId="266" fillId="0" borderId="0" xfId="0" applyFont="1" applyAlignment="1">
      <alignment horizontal="right" vertical="top"/>
    </xf>
    <xf numFmtId="0" fontId="198" fillId="0" borderId="0" xfId="0" applyFont="1" applyAlignment="1">
      <alignment horizontal="left" vertical="center"/>
    </xf>
    <xf numFmtId="0" fontId="199" fillId="0" borderId="0" xfId="0" applyFont="1" applyAlignment="1">
      <alignment horizontal="left" vertical="center" wrapText="1"/>
    </xf>
    <xf numFmtId="9" fontId="18" fillId="0" borderId="0" xfId="0" applyNumberFormat="1" applyFont="1" applyAlignment="1" applyProtection="1">
      <alignment horizontal="right"/>
      <protection locked="0"/>
    </xf>
    <xf numFmtId="0" fontId="199" fillId="0" borderId="0" xfId="0" applyFont="1" applyAlignment="1">
      <alignment horizontal="left" vertical="center"/>
    </xf>
    <xf numFmtId="0" fontId="189" fillId="0" borderId="0" xfId="0" applyFont="1" applyAlignment="1">
      <alignment horizontal="right" vertical="center"/>
    </xf>
    <xf numFmtId="164" fontId="190" fillId="0" borderId="0" xfId="0" applyNumberFormat="1" applyFont="1" applyAlignment="1">
      <alignment horizontal="right" vertical="center"/>
    </xf>
    <xf numFmtId="164" fontId="190" fillId="0" borderId="0" xfId="0" applyNumberFormat="1" applyFont="1" applyAlignment="1">
      <alignment horizontal="center" vertical="center"/>
    </xf>
    <xf numFmtId="0" fontId="189" fillId="0" borderId="0" xfId="0" applyFont="1" applyAlignment="1">
      <alignment horizontal="center" vertical="center"/>
    </xf>
    <xf numFmtId="0" fontId="189" fillId="0" borderId="0" xfId="0" applyFont="1" applyAlignment="1">
      <alignment horizontal="center"/>
    </xf>
    <xf numFmtId="4" fontId="266" fillId="0" borderId="0" xfId="0" applyNumberFormat="1" applyFont="1" applyAlignment="1">
      <alignment horizontal="right" vertical="top"/>
    </xf>
    <xf numFmtId="1" fontId="266" fillId="0" borderId="0" xfId="0" applyNumberFormat="1" applyFont="1" applyAlignment="1">
      <alignment horizontal="right" vertical="top"/>
    </xf>
    <xf numFmtId="0" fontId="195" fillId="0" borderId="0" xfId="0" applyFont="1" applyAlignment="1">
      <alignment horizontal="center"/>
    </xf>
    <xf numFmtId="0" fontId="190" fillId="0" borderId="0" xfId="0" applyFont="1" applyAlignment="1">
      <alignment horizontal="center" vertical="center"/>
    </xf>
    <xf numFmtId="164" fontId="36" fillId="0" borderId="0" xfId="0" applyNumberFormat="1" applyFont="1" applyAlignment="1">
      <alignment horizontal="right" vertical="center"/>
    </xf>
    <xf numFmtId="3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right"/>
    </xf>
    <xf numFmtId="0" fontId="52" fillId="0" borderId="0" xfId="1" applyFont="1" applyFill="1" applyBorder="1" applyAlignment="1" applyProtection="1">
      <alignment horizontal="left" vertical="center"/>
    </xf>
    <xf numFmtId="0" fontId="46" fillId="0" borderId="0" xfId="0" applyFont="1" applyAlignment="1">
      <alignment horizontal="right" vertical="center" wrapText="1"/>
    </xf>
    <xf numFmtId="185" fontId="46" fillId="0" borderId="0" xfId="0" applyNumberFormat="1" applyFont="1" applyAlignment="1">
      <alignment horizontal="right" vertical="center" wrapText="1"/>
    </xf>
    <xf numFmtId="164" fontId="46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267" fillId="0" borderId="0" xfId="0" applyFont="1" applyAlignment="1">
      <alignment horizontal="center" vertical="center"/>
    </xf>
    <xf numFmtId="7" fontId="190" fillId="0" borderId="0" xfId="0" applyNumberFormat="1" applyFont="1" applyAlignment="1">
      <alignment horizontal="center" vertical="center"/>
    </xf>
    <xf numFmtId="0" fontId="4" fillId="0" borderId="0" xfId="0" applyFont="1" applyAlignment="1" applyProtection="1">
      <alignment horizontal="right" vertical="center"/>
      <protection locked="0"/>
    </xf>
    <xf numFmtId="4" fontId="4" fillId="0" borderId="0" xfId="0" applyNumberFormat="1" applyFont="1" applyProtection="1">
      <protection locked="0"/>
    </xf>
    <xf numFmtId="0" fontId="190" fillId="0" borderId="0" xfId="0" applyFont="1" applyAlignment="1">
      <alignment horizontal="center" vertical="center" wrapText="1"/>
    </xf>
    <xf numFmtId="164" fontId="190" fillId="0" borderId="0" xfId="0" applyNumberFormat="1" applyFont="1" applyAlignment="1">
      <alignment horizontal="right" vertical="center" wrapText="1"/>
    </xf>
    <xf numFmtId="0" fontId="158" fillId="0" borderId="2" xfId="0" applyFont="1" applyBorder="1" applyAlignment="1">
      <alignment horizontal="center" vertical="center"/>
    </xf>
    <xf numFmtId="0" fontId="141" fillId="0" borderId="0" xfId="1" applyFont="1" applyFill="1" applyBorder="1" applyAlignment="1" applyProtection="1">
      <alignment horizontal="left" vertical="center"/>
    </xf>
    <xf numFmtId="0" fontId="82" fillId="0" borderId="0" xfId="1" applyFont="1" applyFill="1" applyBorder="1" applyAlignment="1" applyProtection="1">
      <alignment horizontal="center" vertical="top"/>
    </xf>
    <xf numFmtId="0" fontId="142" fillId="0" borderId="0" xfId="1" applyFont="1" applyFill="1" applyBorder="1" applyAlignment="1" applyProtection="1">
      <alignment horizontal="center" vertical="top"/>
    </xf>
    <xf numFmtId="0" fontId="14" fillId="0" borderId="0" xfId="0" applyFont="1" applyAlignment="1" applyProtection="1">
      <alignment horizontal="center" vertical="center" textRotation="90"/>
      <protection locked="0"/>
    </xf>
    <xf numFmtId="0" fontId="191" fillId="0" borderId="0" xfId="0" applyFont="1" applyAlignment="1">
      <alignment horizontal="center"/>
    </xf>
    <xf numFmtId="164" fontId="14" fillId="0" borderId="0" xfId="0" applyNumberFormat="1" applyFont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0" fontId="141" fillId="0" borderId="0" xfId="1" applyFont="1" applyFill="1" applyBorder="1" applyAlignment="1" applyProtection="1">
      <alignment horizontal="center" vertical="center"/>
    </xf>
    <xf numFmtId="164" fontId="36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/>
    </xf>
    <xf numFmtId="164" fontId="36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2" fillId="0" borderId="0" xfId="1" applyFont="1" applyFill="1" applyBorder="1" applyAlignment="1" applyProtection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82" fillId="0" borderId="0" xfId="1" applyFont="1" applyFill="1" applyBorder="1" applyAlignment="1" applyProtection="1">
      <alignment horizontal="left" vertical="center"/>
    </xf>
    <xf numFmtId="0" fontId="63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top"/>
    </xf>
    <xf numFmtId="9" fontId="36" fillId="0" borderId="0" xfId="0" applyNumberFormat="1" applyFont="1" applyAlignment="1">
      <alignment horizontal="center" vertical="center"/>
    </xf>
    <xf numFmtId="181" fontId="36" fillId="0" borderId="0" xfId="0" applyNumberFormat="1" applyFont="1" applyAlignment="1">
      <alignment horizontal="center" vertical="center"/>
    </xf>
    <xf numFmtId="164" fontId="36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2" fontId="36" fillId="0" borderId="0" xfId="0" applyNumberFormat="1" applyFont="1" applyAlignment="1">
      <alignment horizontal="center" vertical="center"/>
    </xf>
    <xf numFmtId="7" fontId="36" fillId="0" borderId="0" xfId="0" applyNumberFormat="1" applyFont="1" applyAlignment="1">
      <alignment horizontal="center" vertical="center"/>
    </xf>
    <xf numFmtId="185" fontId="36" fillId="0" borderId="0" xfId="0" applyNumberFormat="1" applyFont="1" applyAlignment="1">
      <alignment horizontal="center" vertical="center"/>
    </xf>
    <xf numFmtId="164" fontId="139" fillId="0" borderId="0" xfId="0" applyNumberFormat="1" applyFont="1" applyAlignment="1">
      <alignment horizontal="left" vertical="center"/>
    </xf>
    <xf numFmtId="164" fontId="139" fillId="0" borderId="0" xfId="0" applyNumberFormat="1" applyFont="1" applyAlignment="1">
      <alignment horizontal="right" vertical="center"/>
    </xf>
    <xf numFmtId="0" fontId="139" fillId="0" borderId="0" xfId="0" applyFont="1" applyAlignment="1">
      <alignment horizontal="center"/>
    </xf>
    <xf numFmtId="164" fontId="139" fillId="0" borderId="0" xfId="0" applyNumberFormat="1" applyFont="1" applyAlignment="1">
      <alignment horizontal="left" vertical="top" wrapText="1"/>
    </xf>
    <xf numFmtId="164" fontId="140" fillId="0" borderId="0" xfId="0" applyNumberFormat="1" applyFont="1" applyAlignment="1">
      <alignment horizontal="center" vertical="center"/>
    </xf>
    <xf numFmtId="0" fontId="52" fillId="0" borderId="0" xfId="0" applyFont="1" applyAlignment="1" applyProtection="1">
      <alignment horizontal="right" vertical="center"/>
      <protection locked="0"/>
    </xf>
    <xf numFmtId="164" fontId="118" fillId="0" borderId="0" xfId="0" applyNumberFormat="1" applyFont="1" applyAlignment="1">
      <alignment horizontal="center" vertical="center" wrapText="1"/>
    </xf>
    <xf numFmtId="164" fontId="139" fillId="0" borderId="0" xfId="0" applyNumberFormat="1" applyFont="1" applyAlignment="1">
      <alignment horizontal="center" vertical="center" wrapText="1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horizontal="right" vertical="center"/>
    </xf>
    <xf numFmtId="0" fontId="140" fillId="0" borderId="0" xfId="0" applyFont="1" applyAlignment="1">
      <alignment horizontal="right" vertical="center"/>
    </xf>
    <xf numFmtId="164" fontId="53" fillId="0" borderId="0" xfId="0" applyNumberFormat="1" applyFont="1" applyAlignment="1" applyProtection="1">
      <alignment horizontal="right" vertical="center"/>
      <protection locked="0"/>
    </xf>
    <xf numFmtId="0" fontId="139" fillId="0" borderId="0" xfId="0" applyFont="1" applyAlignment="1">
      <alignment horizontal="left" vertical="center"/>
    </xf>
    <xf numFmtId="0" fontId="139" fillId="0" borderId="0" xfId="0" applyFont="1" applyAlignment="1">
      <alignment horizontal="center" vertical="center" wrapText="1"/>
    </xf>
    <xf numFmtId="164" fontId="97" fillId="0" borderId="0" xfId="0" applyNumberFormat="1" applyFont="1" applyAlignment="1" applyProtection="1">
      <alignment horizontal="center" vertical="center"/>
      <protection locked="0"/>
    </xf>
    <xf numFmtId="164" fontId="139" fillId="0" borderId="0" xfId="0" applyNumberFormat="1" applyFont="1" applyAlignment="1">
      <alignment horizontal="right" vertical="center" wrapText="1"/>
    </xf>
    <xf numFmtId="0" fontId="139" fillId="0" borderId="0" xfId="0" applyFont="1" applyAlignment="1">
      <alignment horizontal="right" vertical="center" wrapText="1"/>
    </xf>
    <xf numFmtId="0" fontId="139" fillId="0" borderId="2" xfId="0" applyFont="1" applyBorder="1" applyAlignment="1">
      <alignment horizontal="center" vertical="center" textRotation="90" wrapText="1"/>
    </xf>
    <xf numFmtId="0" fontId="139" fillId="0" borderId="0" xfId="0" applyFont="1" applyAlignment="1" applyProtection="1">
      <alignment horizontal="center" vertical="center" wrapText="1"/>
      <protection locked="0"/>
    </xf>
    <xf numFmtId="164" fontId="139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4" fontId="140" fillId="0" borderId="0" xfId="0" applyNumberFormat="1" applyFont="1" applyAlignment="1">
      <alignment horizontal="left" vertical="center"/>
    </xf>
    <xf numFmtId="0" fontId="139" fillId="0" borderId="2" xfId="0" applyFont="1" applyBorder="1" applyAlignment="1">
      <alignment horizontal="left" vertical="center" textRotation="90"/>
    </xf>
    <xf numFmtId="0" fontId="140" fillId="0" borderId="0" xfId="0" applyFont="1" applyAlignment="1">
      <alignment horizontal="center" vertical="center" textRotation="90"/>
    </xf>
    <xf numFmtId="0" fontId="139" fillId="0" borderId="0" xfId="0" applyFont="1" applyAlignment="1">
      <alignment horizontal="left" vertical="center" textRotation="90"/>
    </xf>
    <xf numFmtId="0" fontId="140" fillId="0" borderId="0" xfId="0" applyFont="1" applyAlignment="1">
      <alignment horizontal="left" vertical="center"/>
    </xf>
    <xf numFmtId="0" fontId="139" fillId="0" borderId="2" xfId="0" applyFont="1" applyBorder="1" applyAlignment="1">
      <alignment horizontal="left" vertical="center" textRotation="90" wrapText="1"/>
    </xf>
    <xf numFmtId="0" fontId="140" fillId="0" borderId="0" xfId="0" applyFont="1" applyAlignment="1">
      <alignment horizontal="right" vertical="center" textRotation="90" wrapText="1"/>
    </xf>
    <xf numFmtId="0" fontId="140" fillId="0" borderId="0" xfId="0" applyFont="1" applyAlignment="1">
      <alignment horizontal="center" vertical="center" wrapText="1"/>
    </xf>
    <xf numFmtId="0" fontId="139" fillId="0" borderId="0" xfId="0" applyFont="1" applyAlignment="1">
      <alignment horizontal="left" vertical="center" textRotation="90" wrapText="1"/>
    </xf>
    <xf numFmtId="0" fontId="14" fillId="0" borderId="0" xfId="0" applyFont="1" applyAlignment="1" applyProtection="1">
      <alignment horizontal="center"/>
      <protection locked="0"/>
    </xf>
    <xf numFmtId="0" fontId="14" fillId="0" borderId="60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0" borderId="70" xfId="0" applyFont="1" applyBorder="1" applyAlignment="1" applyProtection="1">
      <alignment horizontal="center" vertical="center"/>
      <protection locked="0"/>
    </xf>
    <xf numFmtId="0" fontId="14" fillId="0" borderId="60" xfId="0" applyFont="1" applyBorder="1" applyAlignment="1" applyProtection="1">
      <alignment horizontal="right"/>
      <protection locked="0"/>
    </xf>
    <xf numFmtId="0" fontId="14" fillId="0" borderId="60" xfId="0" applyFont="1" applyBorder="1" applyAlignment="1" applyProtection="1">
      <alignment horizontal="center"/>
      <protection locked="0"/>
    </xf>
    <xf numFmtId="181" fontId="38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/>
    </xf>
    <xf numFmtId="0" fontId="28" fillId="0" borderId="0" xfId="0" applyFont="1" applyAlignment="1">
      <alignment horizontal="left" vertical="center"/>
    </xf>
    <xf numFmtId="181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0" fontId="14" fillId="0" borderId="162" xfId="0" applyFont="1" applyBorder="1" applyAlignment="1" applyProtection="1">
      <alignment horizontal="center" vertical="center" wrapText="1"/>
      <protection locked="0"/>
    </xf>
    <xf numFmtId="0" fontId="14" fillId="0" borderId="163" xfId="0" applyFont="1" applyBorder="1" applyAlignment="1" applyProtection="1">
      <alignment horizontal="center" vertical="center" wrapText="1"/>
      <protection locked="0"/>
    </xf>
    <xf numFmtId="0" fontId="14" fillId="0" borderId="164" xfId="0" applyFont="1" applyBorder="1" applyAlignment="1" applyProtection="1">
      <alignment horizontal="center" vertical="center" wrapText="1"/>
      <protection locked="0"/>
    </xf>
    <xf numFmtId="0" fontId="14" fillId="0" borderId="145" xfId="0" applyFont="1" applyBorder="1" applyAlignment="1" applyProtection="1">
      <alignment horizontal="center" vertical="center" wrapText="1"/>
      <protection locked="0"/>
    </xf>
    <xf numFmtId="0" fontId="14" fillId="0" borderId="165" xfId="0" applyFont="1" applyBorder="1" applyAlignment="1" applyProtection="1">
      <alignment horizontal="center" vertical="center" wrapText="1"/>
      <protection locked="0"/>
    </xf>
    <xf numFmtId="0" fontId="14" fillId="0" borderId="166" xfId="0" applyFont="1" applyBorder="1" applyAlignment="1" applyProtection="1">
      <alignment horizontal="center" vertical="center" wrapText="1"/>
      <protection locked="0"/>
    </xf>
    <xf numFmtId="0" fontId="14" fillId="0" borderId="167" xfId="0" applyFont="1" applyBorder="1" applyAlignment="1" applyProtection="1">
      <alignment horizontal="center" vertical="center" wrapText="1"/>
      <protection locked="0"/>
    </xf>
    <xf numFmtId="0" fontId="14" fillId="0" borderId="168" xfId="0" applyFont="1" applyBorder="1" applyAlignment="1" applyProtection="1">
      <alignment horizontal="center" vertical="center" wrapText="1"/>
      <protection locked="0"/>
    </xf>
    <xf numFmtId="0" fontId="14" fillId="0" borderId="169" xfId="0" applyFont="1" applyBorder="1" applyAlignment="1" applyProtection="1">
      <alignment horizontal="center" vertical="center" wrapText="1"/>
      <protection locked="0"/>
    </xf>
    <xf numFmtId="0" fontId="158" fillId="0" borderId="98" xfId="0" applyFont="1" applyBorder="1" applyAlignment="1" applyProtection="1">
      <alignment horizontal="right"/>
      <protection locked="0"/>
    </xf>
    <xf numFmtId="0" fontId="158" fillId="0" borderId="0" xfId="0" applyFont="1" applyAlignment="1" applyProtection="1">
      <alignment horizontal="center" vertical="center"/>
      <protection locked="0"/>
    </xf>
    <xf numFmtId="0" fontId="158" fillId="0" borderId="142" xfId="0" applyFont="1" applyBorder="1" applyAlignment="1" applyProtection="1">
      <alignment horizontal="right"/>
      <protection locked="0"/>
    </xf>
    <xf numFmtId="0" fontId="158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0" fontId="158" fillId="0" borderId="0" xfId="0" applyFont="1" applyAlignment="1" applyProtection="1">
      <alignment horizontal="right" vertical="center"/>
      <protection locked="0"/>
    </xf>
    <xf numFmtId="164" fontId="14" fillId="0" borderId="98" xfId="0" applyNumberFormat="1" applyFont="1" applyBorder="1" applyAlignment="1" applyProtection="1">
      <alignment horizontal="center"/>
      <protection locked="0"/>
    </xf>
    <xf numFmtId="0" fontId="38" fillId="0" borderId="0" xfId="0" applyFont="1" applyAlignment="1">
      <alignment horizontal="left" vertical="center"/>
    </xf>
    <xf numFmtId="186" fontId="38" fillId="0" borderId="0" xfId="0" applyNumberFormat="1" applyFont="1" applyAlignment="1">
      <alignment horizontal="center" vertical="center"/>
    </xf>
    <xf numFmtId="181" fontId="38" fillId="0" borderId="0" xfId="0" applyNumberFormat="1" applyFont="1" applyAlignment="1">
      <alignment horizontal="left" vertical="center"/>
    </xf>
    <xf numFmtId="0" fontId="14" fillId="0" borderId="99" xfId="0" applyFont="1" applyBorder="1" applyAlignment="1" applyProtection="1">
      <alignment horizontal="right"/>
      <protection locked="0"/>
    </xf>
    <xf numFmtId="164" fontId="14" fillId="0" borderId="99" xfId="0" applyNumberFormat="1" applyFont="1" applyBorder="1" applyAlignment="1" applyProtection="1">
      <alignment horizontal="center"/>
      <protection locked="0"/>
    </xf>
    <xf numFmtId="0" fontId="268" fillId="0" borderId="0" xfId="0" applyFont="1" applyAlignment="1">
      <alignment horizontal="left" vertical="center" wrapText="1"/>
    </xf>
    <xf numFmtId="0" fontId="14" fillId="0" borderId="170" xfId="0" applyFont="1" applyBorder="1" applyAlignment="1" applyProtection="1">
      <alignment horizontal="center" vertical="center"/>
      <protection locked="0"/>
    </xf>
    <xf numFmtId="0" fontId="14" fillId="0" borderId="171" xfId="0" applyFont="1" applyBorder="1" applyAlignment="1" applyProtection="1">
      <alignment horizontal="center" vertical="center"/>
      <protection locked="0"/>
    </xf>
    <xf numFmtId="0" fontId="14" fillId="0" borderId="59" xfId="0" applyFont="1" applyBorder="1" applyAlignment="1" applyProtection="1">
      <alignment horizontal="center" vertical="center"/>
      <protection locked="0"/>
    </xf>
    <xf numFmtId="0" fontId="14" fillId="0" borderId="96" xfId="0" applyFont="1" applyBorder="1" applyAlignment="1" applyProtection="1">
      <alignment horizontal="right"/>
      <protection locked="0"/>
    </xf>
    <xf numFmtId="0" fontId="14" fillId="0" borderId="172" xfId="0" applyFont="1" applyBorder="1" applyAlignment="1" applyProtection="1">
      <alignment horizontal="center"/>
      <protection locked="0"/>
    </xf>
    <xf numFmtId="0" fontId="14" fillId="0" borderId="96" xfId="0" applyFont="1" applyBorder="1" applyAlignment="1" applyProtection="1">
      <alignment horizontal="center"/>
      <protection locked="0"/>
    </xf>
    <xf numFmtId="0" fontId="14" fillId="0" borderId="173" xfId="0" applyFont="1" applyBorder="1" applyAlignment="1" applyProtection="1">
      <alignment horizontal="center"/>
      <protection locked="0"/>
    </xf>
    <xf numFmtId="0" fontId="14" fillId="0" borderId="161" xfId="0" applyFont="1" applyBorder="1" applyAlignment="1" applyProtection="1">
      <alignment horizontal="center"/>
      <protection locked="0"/>
    </xf>
    <xf numFmtId="164" fontId="14" fillId="0" borderId="96" xfId="0" applyNumberFormat="1" applyFont="1" applyBorder="1" applyAlignment="1" applyProtection="1">
      <alignment horizontal="center"/>
      <protection locked="0"/>
    </xf>
    <xf numFmtId="9" fontId="139" fillId="0" borderId="0" xfId="0" applyNumberFormat="1" applyFont="1" applyAlignment="1">
      <alignment horizontal="left" vertical="center"/>
    </xf>
    <xf numFmtId="0" fontId="81" fillId="0" borderId="174" xfId="0" applyFont="1" applyBorder="1" applyAlignment="1" applyProtection="1">
      <alignment horizontal="center"/>
      <protection locked="0"/>
    </xf>
    <xf numFmtId="0" fontId="81" fillId="0" borderId="93" xfId="0" applyFont="1" applyBorder="1" applyAlignment="1" applyProtection="1">
      <alignment horizontal="center"/>
      <protection locked="0"/>
    </xf>
    <xf numFmtId="0" fontId="81" fillId="0" borderId="175" xfId="0" applyFont="1" applyBorder="1" applyAlignment="1" applyProtection="1">
      <alignment horizontal="center"/>
      <protection locked="0"/>
    </xf>
    <xf numFmtId="0" fontId="158" fillId="0" borderId="98" xfId="0" applyFont="1" applyBorder="1" applyAlignment="1" applyProtection="1">
      <alignment horizontal="center"/>
      <protection locked="0"/>
    </xf>
    <xf numFmtId="178" fontId="38" fillId="0" borderId="0" xfId="0" applyNumberFormat="1" applyFont="1" applyAlignment="1">
      <alignment horizontal="left" vertical="center"/>
    </xf>
    <xf numFmtId="0" fontId="81" fillId="0" borderId="178" xfId="0" applyFont="1" applyBorder="1" applyAlignment="1" applyProtection="1">
      <alignment horizontal="center"/>
      <protection locked="0"/>
    </xf>
    <xf numFmtId="0" fontId="81" fillId="0" borderId="88" xfId="0" applyFont="1" applyBorder="1" applyAlignment="1" applyProtection="1">
      <alignment horizontal="center"/>
      <protection locked="0"/>
    </xf>
    <xf numFmtId="0" fontId="81" fillId="0" borderId="76" xfId="0" applyFont="1" applyBorder="1" applyAlignment="1" applyProtection="1">
      <alignment horizontal="center"/>
      <protection locked="0"/>
    </xf>
    <xf numFmtId="0" fontId="158" fillId="0" borderId="0" xfId="0" applyFont="1" applyAlignment="1" applyProtection="1">
      <alignment horizontal="center"/>
      <protection locked="0"/>
    </xf>
    <xf numFmtId="164" fontId="14" fillId="0" borderId="0" xfId="0" applyNumberFormat="1" applyFont="1" applyAlignment="1" applyProtection="1">
      <alignment horizontal="center"/>
      <protection locked="0"/>
    </xf>
    <xf numFmtId="164" fontId="14" fillId="0" borderId="59" xfId="0" applyNumberFormat="1" applyFont="1" applyBorder="1" applyAlignment="1" applyProtection="1">
      <alignment horizontal="center"/>
      <protection locked="0"/>
    </xf>
    <xf numFmtId="164" fontId="14" fillId="0" borderId="171" xfId="0" applyNumberFormat="1" applyFont="1" applyBorder="1" applyAlignment="1" applyProtection="1">
      <alignment horizontal="center"/>
      <protection locked="0"/>
    </xf>
    <xf numFmtId="0" fontId="158" fillId="0" borderId="176" xfId="0" applyFont="1" applyBorder="1" applyAlignment="1" applyProtection="1">
      <alignment horizontal="center"/>
      <protection locked="0"/>
    </xf>
    <xf numFmtId="0" fontId="158" fillId="0" borderId="177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58" fillId="0" borderId="98" xfId="0" applyFont="1" applyBorder="1" applyAlignment="1" applyProtection="1">
      <alignment horizontal="center" vertical="center"/>
      <protection locked="0"/>
    </xf>
    <xf numFmtId="0" fontId="158" fillId="0" borderId="179" xfId="0" applyFont="1" applyBorder="1" applyAlignment="1" applyProtection="1">
      <alignment horizontal="center" vertical="center"/>
      <protection locked="0"/>
    </xf>
    <xf numFmtId="0" fontId="139" fillId="0" borderId="0" xfId="1" applyFont="1" applyFill="1" applyBorder="1" applyAlignment="1" applyProtection="1">
      <alignment horizontal="center" vertical="center" wrapText="1"/>
    </xf>
    <xf numFmtId="0" fontId="268" fillId="0" borderId="0" xfId="0" applyFont="1" applyAlignment="1">
      <alignment horizontal="left" vertical="center"/>
    </xf>
    <xf numFmtId="187" fontId="38" fillId="0" borderId="0" xfId="0" applyNumberFormat="1" applyFont="1" applyAlignment="1">
      <alignment horizontal="left"/>
    </xf>
    <xf numFmtId="188" fontId="38" fillId="0" borderId="0" xfId="0" applyNumberFormat="1" applyFont="1" applyAlignment="1">
      <alignment horizontal="left"/>
    </xf>
    <xf numFmtId="164" fontId="14" fillId="0" borderId="161" xfId="0" applyNumberFormat="1" applyFont="1" applyBorder="1" applyAlignment="1" applyProtection="1">
      <alignment horizontal="center"/>
      <protection locked="0"/>
    </xf>
    <xf numFmtId="164" fontId="14" fillId="0" borderId="173" xfId="0" applyNumberFormat="1" applyFont="1" applyBorder="1" applyAlignment="1" applyProtection="1">
      <alignment horizontal="center"/>
      <protection locked="0"/>
    </xf>
    <xf numFmtId="0" fontId="139" fillId="0" borderId="0" xfId="0" applyFont="1" applyAlignment="1">
      <alignment horizontal="center" vertical="center" textRotation="90"/>
    </xf>
    <xf numFmtId="0" fontId="115" fillId="4" borderId="0" xfId="0" applyFont="1" applyFill="1" applyAlignment="1">
      <alignment horizontal="center" vertical="center"/>
    </xf>
    <xf numFmtId="0" fontId="279" fillId="4" borderId="0" xfId="0" applyFont="1" applyFill="1" applyAlignment="1">
      <alignment horizontal="center" vertical="center"/>
    </xf>
    <xf numFmtId="0" fontId="251" fillId="34" borderId="209" xfId="0" applyFont="1" applyFill="1" applyBorder="1" applyAlignment="1">
      <alignment horizontal="center" vertical="center"/>
    </xf>
    <xf numFmtId="0" fontId="76" fillId="24" borderId="209" xfId="0" applyFont="1" applyFill="1" applyBorder="1" applyAlignment="1">
      <alignment horizontal="right" vertical="center"/>
    </xf>
    <xf numFmtId="0" fontId="251" fillId="24" borderId="209" xfId="0" applyFont="1" applyFill="1" applyBorder="1" applyAlignment="1">
      <alignment horizontal="center" vertical="center"/>
    </xf>
    <xf numFmtId="0" fontId="251" fillId="34" borderId="209" xfId="0" applyFont="1" applyFill="1" applyBorder="1" applyAlignment="1">
      <alignment horizontal="right" vertical="center"/>
    </xf>
    <xf numFmtId="0" fontId="251" fillId="34" borderId="19" xfId="0" applyFont="1" applyFill="1" applyBorder="1" applyAlignment="1">
      <alignment horizontal="right" vertical="center"/>
    </xf>
    <xf numFmtId="164" fontId="251" fillId="24" borderId="209" xfId="0" applyNumberFormat="1" applyFont="1" applyFill="1" applyBorder="1" applyAlignment="1">
      <alignment horizontal="right" vertical="center"/>
    </xf>
    <xf numFmtId="164" fontId="251" fillId="34" borderId="209" xfId="0" applyNumberFormat="1" applyFont="1" applyFill="1" applyBorder="1" applyAlignment="1">
      <alignment horizontal="right" vertical="center"/>
    </xf>
    <xf numFmtId="190" fontId="251" fillId="24" borderId="209" xfId="0" applyNumberFormat="1" applyFont="1" applyFill="1" applyBorder="1" applyAlignment="1">
      <alignment horizontal="right" vertical="center"/>
    </xf>
    <xf numFmtId="0" fontId="255" fillId="4" borderId="0" xfId="0" applyFont="1" applyFill="1" applyAlignment="1">
      <alignment horizontal="right" vertical="center" textRotation="90"/>
    </xf>
    <xf numFmtId="0" fontId="255" fillId="4" borderId="140" xfId="0" applyFont="1" applyFill="1" applyBorder="1" applyAlignment="1">
      <alignment horizontal="right" vertical="center" textRotation="90"/>
    </xf>
    <xf numFmtId="0" fontId="76" fillId="24" borderId="209" xfId="0" applyFont="1" applyFill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39" fillId="4" borderId="0" xfId="0" applyFont="1" applyFill="1" applyAlignment="1">
      <alignment horizontal="center" vertical="center"/>
    </xf>
    <xf numFmtId="0" fontId="251" fillId="24" borderId="19" xfId="0" applyFont="1" applyFill="1" applyBorder="1" applyAlignment="1">
      <alignment horizontal="right" vertical="center"/>
    </xf>
    <xf numFmtId="0" fontId="13" fillId="0" borderId="0" xfId="0" applyFont="1" applyAlignment="1" applyProtection="1">
      <alignment horizontal="right" vertical="center"/>
      <protection locked="0"/>
    </xf>
    <xf numFmtId="0" fontId="251" fillId="24" borderId="19" xfId="0" applyFont="1" applyFill="1" applyBorder="1" applyAlignment="1">
      <alignment horizontal="center" vertical="center"/>
    </xf>
    <xf numFmtId="0" fontId="14" fillId="0" borderId="161" xfId="0" applyFont="1" applyBorder="1" applyAlignment="1" applyProtection="1">
      <alignment horizontal="center" vertical="center"/>
      <protection locked="0"/>
    </xf>
    <xf numFmtId="0" fontId="14" fillId="0" borderId="96" xfId="0" applyFont="1" applyBorder="1" applyAlignment="1" applyProtection="1">
      <alignment horizontal="center" vertical="center"/>
      <protection locked="0"/>
    </xf>
    <xf numFmtId="0" fontId="94" fillId="0" borderId="180" xfId="0" applyFont="1" applyBorder="1" applyAlignment="1" applyProtection="1">
      <alignment horizontal="left" vertical="center" textRotation="90"/>
      <protection locked="0"/>
    </xf>
    <xf numFmtId="0" fontId="13" fillId="0" borderId="181" xfId="0" applyFont="1" applyBorder="1" applyAlignment="1" applyProtection="1">
      <alignment horizontal="center" vertical="center"/>
      <protection locked="0"/>
    </xf>
    <xf numFmtId="0" fontId="13" fillId="0" borderId="182" xfId="0" applyFont="1" applyBorder="1" applyAlignment="1" applyProtection="1">
      <alignment horizontal="center" vertical="center"/>
      <protection locked="0"/>
    </xf>
    <xf numFmtId="0" fontId="13" fillId="0" borderId="183" xfId="0" applyFont="1" applyBorder="1" applyAlignment="1" applyProtection="1">
      <alignment horizontal="center" vertical="center"/>
      <protection locked="0"/>
    </xf>
    <xf numFmtId="0" fontId="14" fillId="0" borderId="98" xfId="0" applyFont="1" applyBorder="1" applyAlignment="1" applyProtection="1">
      <alignment horizontal="center" vertical="center"/>
      <protection locked="0"/>
    </xf>
    <xf numFmtId="0" fontId="14" fillId="0" borderId="179" xfId="0" applyFont="1" applyBorder="1" applyAlignment="1" applyProtection="1">
      <alignment horizontal="center" vertical="center"/>
      <protection locked="0"/>
    </xf>
    <xf numFmtId="0" fontId="158" fillId="0" borderId="98" xfId="0" applyFont="1" applyBorder="1" applyAlignment="1" applyProtection="1">
      <alignment horizontal="right" vertical="center"/>
      <protection locked="0"/>
    </xf>
    <xf numFmtId="0" fontId="280" fillId="36" borderId="10" xfId="0" applyFont="1" applyFill="1" applyBorder="1" applyAlignment="1" applyProtection="1">
      <alignment horizontal="center" vertical="center"/>
      <protection locked="0"/>
    </xf>
    <xf numFmtId="0" fontId="248" fillId="2" borderId="19" xfId="0" applyFont="1" applyFill="1" applyBorder="1" applyAlignment="1">
      <alignment horizontal="center" vertical="center"/>
    </xf>
    <xf numFmtId="0" fontId="255" fillId="10" borderId="12" xfId="0" applyFont="1" applyFill="1" applyBorder="1" applyAlignment="1">
      <alignment horizontal="center" vertical="center"/>
    </xf>
    <xf numFmtId="0" fontId="255" fillId="10" borderId="13" xfId="0" applyFont="1" applyFill="1" applyBorder="1" applyAlignment="1">
      <alignment horizontal="center" vertical="center"/>
    </xf>
    <xf numFmtId="0" fontId="255" fillId="10" borderId="0" xfId="0" applyFont="1" applyFill="1" applyAlignment="1">
      <alignment horizontal="center" vertical="center"/>
    </xf>
    <xf numFmtId="0" fontId="255" fillId="10" borderId="194" xfId="0" applyFont="1" applyFill="1" applyBorder="1" applyAlignment="1">
      <alignment horizontal="center" vertical="center"/>
    </xf>
    <xf numFmtId="164" fontId="81" fillId="0" borderId="184" xfId="0" applyNumberFormat="1" applyFont="1" applyBorder="1" applyAlignment="1" applyProtection="1">
      <alignment horizontal="center"/>
      <protection locked="0"/>
    </xf>
    <xf numFmtId="164" fontId="81" fillId="0" borderId="0" xfId="0" applyNumberFormat="1" applyFont="1" applyAlignment="1" applyProtection="1">
      <alignment horizontal="center"/>
      <protection locked="0"/>
    </xf>
    <xf numFmtId="164" fontId="81" fillId="0" borderId="185" xfId="0" applyNumberFormat="1" applyFont="1" applyBorder="1" applyAlignment="1" applyProtection="1">
      <alignment horizontal="center"/>
      <protection locked="0"/>
    </xf>
    <xf numFmtId="0" fontId="14" fillId="0" borderId="96" xfId="0" applyFont="1" applyBorder="1" applyAlignment="1" applyProtection="1">
      <alignment horizontal="right" vertical="center"/>
      <protection locked="0"/>
    </xf>
    <xf numFmtId="0" fontId="251" fillId="4" borderId="13" xfId="0" applyFont="1" applyFill="1" applyBorder="1" applyAlignment="1">
      <alignment horizontal="right" vertical="center"/>
    </xf>
    <xf numFmtId="0" fontId="76" fillId="4" borderId="0" xfId="0" applyFont="1" applyFill="1" applyAlignment="1">
      <alignment horizontal="center" vertical="center"/>
    </xf>
    <xf numFmtId="0" fontId="297" fillId="24" borderId="19" xfId="0" applyFont="1" applyFill="1" applyBorder="1" applyAlignment="1">
      <alignment horizontal="right" vertical="center"/>
    </xf>
    <xf numFmtId="0" fontId="94" fillId="0" borderId="186" xfId="0" applyFont="1" applyBorder="1" applyAlignment="1" applyProtection="1">
      <alignment horizontal="left" vertical="center" textRotation="90"/>
      <protection locked="0"/>
    </xf>
    <xf numFmtId="0" fontId="251" fillId="24" borderId="0" xfId="0" applyFont="1" applyFill="1" applyAlignment="1" applyProtection="1">
      <alignment horizontal="center" vertical="center"/>
      <protection locked="0"/>
    </xf>
    <xf numFmtId="164" fontId="139" fillId="4" borderId="0" xfId="0" applyNumberFormat="1" applyFont="1" applyFill="1" applyAlignment="1">
      <alignment horizontal="right" vertical="center"/>
    </xf>
    <xf numFmtId="0" fontId="251" fillId="4" borderId="0" xfId="0" applyFont="1" applyFill="1" applyAlignment="1">
      <alignment horizontal="center" vertical="center"/>
    </xf>
    <xf numFmtId="0" fontId="255" fillId="10" borderId="213" xfId="0" applyFont="1" applyFill="1" applyBorder="1" applyAlignment="1">
      <alignment horizontal="center" vertical="center"/>
    </xf>
    <xf numFmtId="0" fontId="255" fillId="10" borderId="214" xfId="0" applyFont="1" applyFill="1" applyBorder="1" applyAlignment="1">
      <alignment horizontal="center" vertical="center"/>
    </xf>
    <xf numFmtId="0" fontId="251" fillId="4" borderId="0" xfId="0" applyFont="1" applyFill="1" applyAlignment="1">
      <alignment horizontal="center" vertical="center" textRotation="255"/>
    </xf>
    <xf numFmtId="164" fontId="76" fillId="4" borderId="13" xfId="0" applyNumberFormat="1" applyFont="1" applyFill="1" applyBorder="1" applyAlignment="1">
      <alignment horizontal="right" vertical="center"/>
    </xf>
    <xf numFmtId="0" fontId="287" fillId="34" borderId="209" xfId="0" applyFont="1" applyFill="1" applyBorder="1" applyAlignment="1">
      <alignment horizontal="right" vertical="center"/>
    </xf>
    <xf numFmtId="0" fontId="287" fillId="24" borderId="209" xfId="0" applyFont="1" applyFill="1" applyBorder="1" applyAlignment="1">
      <alignment horizontal="right" vertical="center"/>
    </xf>
    <xf numFmtId="0" fontId="287" fillId="34" borderId="19" xfId="0" applyFont="1" applyFill="1" applyBorder="1" applyAlignment="1">
      <alignment horizontal="right" vertical="center"/>
    </xf>
    <xf numFmtId="0" fontId="255" fillId="43" borderId="19" xfId="0" applyFont="1" applyFill="1" applyBorder="1" applyAlignment="1">
      <alignment horizontal="right" vertical="center"/>
    </xf>
    <xf numFmtId="0" fontId="291" fillId="24" borderId="209" xfId="0" applyFont="1" applyFill="1" applyBorder="1" applyAlignment="1">
      <alignment horizontal="right" vertical="center"/>
    </xf>
    <xf numFmtId="0" fontId="291" fillId="34" borderId="209" xfId="0" applyFont="1" applyFill="1" applyBorder="1" applyAlignment="1">
      <alignment horizontal="right" vertical="center"/>
    </xf>
    <xf numFmtId="0" fontId="251" fillId="40" borderId="19" xfId="0" applyFont="1" applyFill="1" applyBorder="1" applyAlignment="1">
      <alignment horizontal="right" vertical="center"/>
    </xf>
    <xf numFmtId="0" fontId="96" fillId="10" borderId="179" xfId="0" applyFont="1" applyFill="1" applyBorder="1" applyAlignment="1" applyProtection="1">
      <alignment horizontal="right"/>
      <protection locked="0"/>
    </xf>
    <xf numFmtId="0" fontId="14" fillId="4" borderId="191" xfId="0" applyFont="1" applyFill="1" applyBorder="1" applyAlignment="1" applyProtection="1">
      <alignment horizontal="center"/>
      <protection locked="0"/>
    </xf>
    <xf numFmtId="0" fontId="14" fillId="4" borderId="179" xfId="0" applyFont="1" applyFill="1" applyBorder="1" applyAlignment="1" applyProtection="1">
      <alignment horizontal="center"/>
      <protection locked="0"/>
    </xf>
    <xf numFmtId="0" fontId="269" fillId="0" borderId="0" xfId="0" applyFont="1" applyAlignment="1">
      <alignment horizontal="center" vertical="center"/>
    </xf>
    <xf numFmtId="0" fontId="153" fillId="0" borderId="0" xfId="0" applyFont="1" applyAlignment="1">
      <alignment horizontal="center" vertical="center" wrapText="1"/>
    </xf>
    <xf numFmtId="164" fontId="102" fillId="0" borderId="0" xfId="0" applyNumberFormat="1" applyFont="1" applyAlignment="1" applyProtection="1">
      <alignment horizontal="center" vertical="center"/>
      <protection locked="0"/>
    </xf>
    <xf numFmtId="0" fontId="155" fillId="0" borderId="0" xfId="0" applyFont="1" applyAlignment="1">
      <alignment horizontal="left" vertical="center"/>
    </xf>
    <xf numFmtId="0" fontId="14" fillId="23" borderId="98" xfId="0" applyFont="1" applyFill="1" applyBorder="1" applyAlignment="1" applyProtection="1">
      <alignment horizontal="center"/>
      <protection locked="0"/>
    </xf>
    <xf numFmtId="0" fontId="14" fillId="23" borderId="0" xfId="0" applyFont="1" applyFill="1" applyAlignment="1" applyProtection="1">
      <alignment horizontal="center"/>
      <protection locked="0"/>
    </xf>
    <xf numFmtId="0" fontId="14" fillId="23" borderId="179" xfId="0" applyFont="1" applyFill="1" applyBorder="1" applyAlignment="1" applyProtection="1">
      <alignment horizontal="center"/>
      <protection locked="0"/>
    </xf>
    <xf numFmtId="0" fontId="96" fillId="10" borderId="98" xfId="0" applyFont="1" applyFill="1" applyBorder="1" applyAlignment="1" applyProtection="1">
      <alignment horizontal="right" vertical="center"/>
      <protection locked="0"/>
    </xf>
    <xf numFmtId="0" fontId="14" fillId="4" borderId="187" xfId="0" applyFont="1" applyFill="1" applyBorder="1" applyAlignment="1" applyProtection="1">
      <alignment horizontal="center"/>
      <protection locked="0"/>
    </xf>
    <xf numFmtId="0" fontId="14" fillId="4" borderId="98" xfId="0" applyFont="1" applyFill="1" applyBorder="1" applyAlignment="1" applyProtection="1">
      <alignment horizontal="center"/>
      <protection locked="0"/>
    </xf>
    <xf numFmtId="0" fontId="13" fillId="0" borderId="75" xfId="0" applyFont="1" applyBorder="1" applyAlignment="1" applyProtection="1">
      <alignment horizontal="right" vertical="center"/>
      <protection locked="0"/>
    </xf>
    <xf numFmtId="0" fontId="13" fillId="0" borderId="188" xfId="0" applyFont="1" applyBorder="1" applyAlignment="1" applyProtection="1">
      <alignment horizontal="right" vertical="center"/>
      <protection locked="0"/>
    </xf>
    <xf numFmtId="0" fontId="14" fillId="4" borderId="189" xfId="0" applyFont="1" applyFill="1" applyBorder="1" applyAlignment="1" applyProtection="1">
      <alignment horizontal="right"/>
      <protection locked="0"/>
    </xf>
    <xf numFmtId="0" fontId="14" fillId="4" borderId="190" xfId="0" applyFont="1" applyFill="1" applyBorder="1" applyAlignment="1" applyProtection="1">
      <alignment horizontal="center"/>
      <protection locked="0"/>
    </xf>
    <xf numFmtId="0" fontId="14" fillId="4" borderId="189" xfId="0" applyFont="1" applyFill="1" applyBorder="1" applyAlignment="1" applyProtection="1">
      <alignment horizontal="center"/>
      <protection locked="0"/>
    </xf>
    <xf numFmtId="0" fontId="14" fillId="4" borderId="187" xfId="0" applyFont="1" applyFill="1" applyBorder="1" applyAlignment="1" applyProtection="1">
      <alignment horizontal="center" vertical="center"/>
      <protection locked="0"/>
    </xf>
    <xf numFmtId="0" fontId="14" fillId="4" borderId="98" xfId="0" applyFont="1" applyFill="1" applyBorder="1" applyAlignment="1" applyProtection="1">
      <alignment horizontal="center" vertical="center"/>
      <protection locked="0"/>
    </xf>
    <xf numFmtId="0" fontId="14" fillId="4" borderId="161" xfId="0" applyFont="1" applyFill="1" applyBorder="1" applyAlignment="1" applyProtection="1">
      <alignment horizontal="center" vertical="center"/>
      <protection locked="0"/>
    </xf>
    <xf numFmtId="0" fontId="14" fillId="4" borderId="96" xfId="0" applyFont="1" applyFill="1" applyBorder="1" applyAlignment="1" applyProtection="1">
      <alignment horizontal="center" vertical="center"/>
      <protection locked="0"/>
    </xf>
    <xf numFmtId="0" fontId="154" fillId="0" borderId="0" xfId="0" applyFont="1" applyAlignment="1">
      <alignment horizontal="center" vertical="center"/>
    </xf>
    <xf numFmtId="0" fontId="14" fillId="4" borderId="96" xfId="0" applyFont="1" applyFill="1" applyBorder="1" applyAlignment="1" applyProtection="1">
      <alignment horizontal="right" vertical="center"/>
      <protection locked="0"/>
    </xf>
    <xf numFmtId="0" fontId="158" fillId="23" borderId="98" xfId="0" applyFont="1" applyFill="1" applyBorder="1" applyAlignment="1" applyProtection="1">
      <alignment horizontal="center" vertical="center"/>
      <protection locked="0"/>
    </xf>
    <xf numFmtId="0" fontId="158" fillId="23" borderId="0" xfId="0" applyFont="1" applyFill="1" applyAlignment="1" applyProtection="1">
      <alignment horizontal="center" vertical="center"/>
      <protection locked="0"/>
    </xf>
    <xf numFmtId="0" fontId="158" fillId="23" borderId="179" xfId="0" applyFont="1" applyFill="1" applyBorder="1" applyAlignment="1" applyProtection="1">
      <alignment horizontal="center" vertical="center"/>
      <protection locked="0"/>
    </xf>
    <xf numFmtId="0" fontId="96" fillId="10" borderId="98" xfId="0" applyFont="1" applyFill="1" applyBorder="1" applyAlignment="1" applyProtection="1">
      <alignment horizontal="center" vertical="center"/>
      <protection locked="0"/>
    </xf>
    <xf numFmtId="0" fontId="13" fillId="0" borderId="76" xfId="0" applyFont="1" applyBorder="1" applyAlignment="1" applyProtection="1">
      <alignment horizontal="right" vertical="center"/>
      <protection locked="0"/>
    </xf>
    <xf numFmtId="0" fontId="13" fillId="0" borderId="192" xfId="0" applyFont="1" applyBorder="1" applyAlignment="1" applyProtection="1">
      <alignment horizontal="right" vertical="center"/>
      <protection locked="0"/>
    </xf>
    <xf numFmtId="0" fontId="293" fillId="24" borderId="19" xfId="0" applyFont="1" applyFill="1" applyBorder="1" applyAlignment="1">
      <alignment horizontal="center" textRotation="90"/>
    </xf>
    <xf numFmtId="0" fontId="76" fillId="24" borderId="19" xfId="0" applyFont="1" applyFill="1" applyBorder="1" applyAlignment="1">
      <alignment horizontal="right" vertical="center"/>
    </xf>
    <xf numFmtId="0" fontId="228" fillId="4" borderId="20" xfId="0" applyFont="1" applyFill="1" applyBorder="1" applyAlignment="1">
      <alignment horizontal="center" vertical="center"/>
    </xf>
    <xf numFmtId="0" fontId="228" fillId="4" borderId="0" xfId="0" applyFont="1" applyFill="1" applyAlignment="1">
      <alignment horizontal="center" vertical="center"/>
    </xf>
    <xf numFmtId="0" fontId="251" fillId="4" borderId="0" xfId="0" applyFont="1" applyFill="1" applyAlignment="1">
      <alignment horizontal="left" vertical="center"/>
    </xf>
    <xf numFmtId="0" fontId="251" fillId="25" borderId="26" xfId="0" applyFont="1" applyFill="1" applyBorder="1" applyAlignment="1">
      <alignment horizontal="center"/>
    </xf>
    <xf numFmtId="0" fontId="251" fillId="25" borderId="23" xfId="0" applyFont="1" applyFill="1" applyBorder="1" applyAlignment="1">
      <alignment horizontal="center"/>
    </xf>
    <xf numFmtId="0" fontId="251" fillId="25" borderId="24" xfId="0" applyFont="1" applyFill="1" applyBorder="1" applyAlignment="1">
      <alignment horizontal="center"/>
    </xf>
    <xf numFmtId="0" fontId="251" fillId="4" borderId="0" xfId="0" applyFont="1" applyFill="1" applyAlignment="1">
      <alignment horizontal="right" vertical="center" wrapText="1"/>
    </xf>
    <xf numFmtId="0" fontId="155" fillId="0" borderId="0" xfId="0" applyFont="1" applyAlignment="1" applyProtection="1">
      <alignment horizontal="right" vertical="center"/>
      <protection locked="0"/>
    </xf>
    <xf numFmtId="9" fontId="251" fillId="40" borderId="209" xfId="0" applyNumberFormat="1" applyFont="1" applyFill="1" applyBorder="1" applyAlignment="1">
      <alignment horizontal="right" vertical="center"/>
    </xf>
    <xf numFmtId="0" fontId="251" fillId="40" borderId="209" xfId="0" applyFont="1" applyFill="1" applyBorder="1" applyAlignment="1">
      <alignment horizontal="center" vertical="center"/>
    </xf>
    <xf numFmtId="9" fontId="251" fillId="24" borderId="209" xfId="0" applyNumberFormat="1" applyFont="1" applyFill="1" applyBorder="1" applyAlignment="1">
      <alignment horizontal="right" vertical="center"/>
    </xf>
    <xf numFmtId="0" fontId="251" fillId="24" borderId="209" xfId="0" applyFont="1" applyFill="1" applyBorder="1" applyAlignment="1">
      <alignment horizontal="right" vertical="center"/>
    </xf>
    <xf numFmtId="0" fontId="76" fillId="34" borderId="209" xfId="0" applyFont="1" applyFill="1" applyBorder="1" applyAlignment="1">
      <alignment horizontal="right" vertical="center"/>
    </xf>
    <xf numFmtId="0" fontId="76" fillId="40" borderId="209" xfId="0" applyFont="1" applyFill="1" applyBorder="1" applyAlignment="1">
      <alignment horizontal="center" vertical="center"/>
    </xf>
    <xf numFmtId="0" fontId="251" fillId="25" borderId="0" xfId="0" applyFont="1" applyFill="1" applyAlignment="1">
      <alignment horizontal="right" vertical="center"/>
    </xf>
    <xf numFmtId="0" fontId="252" fillId="25" borderId="0" xfId="0" applyFont="1" applyFill="1" applyAlignment="1">
      <alignment horizontal="right"/>
    </xf>
    <xf numFmtId="0" fontId="255" fillId="4" borderId="0" xfId="0" applyFont="1" applyFill="1" applyAlignment="1">
      <alignment horizontal="right" vertical="center" textRotation="90" wrapText="1"/>
    </xf>
    <xf numFmtId="0" fontId="255" fillId="4" borderId="140" xfId="0" applyFont="1" applyFill="1" applyBorder="1" applyAlignment="1">
      <alignment horizontal="right" vertical="center" textRotation="90" wrapText="1"/>
    </xf>
    <xf numFmtId="0" fontId="251" fillId="29" borderId="0" xfId="0" applyFont="1" applyFill="1" applyAlignment="1">
      <alignment horizontal="center" vertical="center"/>
    </xf>
    <xf numFmtId="0" fontId="252" fillId="30" borderId="0" xfId="0" applyFont="1" applyFill="1" applyAlignment="1">
      <alignment horizontal="center"/>
    </xf>
    <xf numFmtId="0" fontId="251" fillId="32" borderId="0" xfId="0" applyFont="1" applyFill="1" applyAlignment="1">
      <alignment horizontal="center" vertical="center"/>
    </xf>
    <xf numFmtId="0" fontId="256" fillId="4" borderId="0" xfId="0" applyFont="1" applyFill="1" applyAlignment="1">
      <alignment horizontal="left" vertical="center"/>
    </xf>
    <xf numFmtId="0" fontId="288" fillId="4" borderId="0" xfId="0" applyFont="1" applyFill="1" applyAlignment="1">
      <alignment horizontal="left" vertical="center"/>
    </xf>
    <xf numFmtId="0" fontId="270" fillId="4" borderId="0" xfId="0" applyFont="1" applyFill="1" applyAlignment="1">
      <alignment horizontal="left" vertical="center"/>
    </xf>
    <xf numFmtId="0" fontId="251" fillId="4" borderId="132" xfId="0" applyFont="1" applyFill="1" applyBorder="1" applyAlignment="1">
      <alignment horizontal="center" vertical="center" textRotation="90"/>
    </xf>
    <xf numFmtId="0" fontId="251" fillId="4" borderId="143" xfId="0" applyFont="1" applyFill="1" applyBorder="1" applyAlignment="1">
      <alignment horizontal="center" vertical="center" textRotation="90"/>
    </xf>
    <xf numFmtId="0" fontId="251" fillId="33" borderId="0" xfId="0" applyFont="1" applyFill="1" applyAlignment="1">
      <alignment horizontal="center"/>
    </xf>
    <xf numFmtId="0" fontId="300" fillId="4" borderId="104" xfId="0" applyFont="1" applyFill="1" applyBorder="1" applyAlignment="1">
      <alignment horizontal="right" vertical="center"/>
    </xf>
    <xf numFmtId="0" fontId="300" fillId="4" borderId="0" xfId="0" applyFont="1" applyFill="1" applyAlignment="1">
      <alignment horizontal="right" vertical="center"/>
    </xf>
    <xf numFmtId="192" fontId="252" fillId="24" borderId="0" xfId="0" applyNumberFormat="1" applyFont="1" applyFill="1" applyAlignment="1">
      <alignment horizontal="center"/>
    </xf>
    <xf numFmtId="0" fontId="251" fillId="42" borderId="223" xfId="0" applyFont="1" applyFill="1" applyBorder="1" applyAlignment="1">
      <alignment horizontal="center" vertical="top"/>
    </xf>
    <xf numFmtId="0" fontId="251" fillId="24" borderId="224" xfId="0" applyFont="1" applyFill="1" applyBorder="1" applyAlignment="1">
      <alignment horizontal="right" vertical="center"/>
    </xf>
    <xf numFmtId="0" fontId="251" fillId="24" borderId="0" xfId="0" applyFont="1" applyFill="1" applyAlignment="1">
      <alignment horizontal="right" vertical="center"/>
    </xf>
    <xf numFmtId="0" fontId="251" fillId="34" borderId="224" xfId="0" applyFont="1" applyFill="1" applyBorder="1" applyAlignment="1">
      <alignment horizontal="right" vertical="center"/>
    </xf>
    <xf numFmtId="0" fontId="251" fillId="34" borderId="0" xfId="0" applyFont="1" applyFill="1" applyAlignment="1">
      <alignment horizontal="right" vertical="center"/>
    </xf>
    <xf numFmtId="0" fontId="283" fillId="4" borderId="0" xfId="0" applyFont="1" applyFill="1" applyAlignment="1">
      <alignment horizontal="center" vertical="center"/>
    </xf>
    <xf numFmtId="0" fontId="231" fillId="4" borderId="0" xfId="0" applyFont="1" applyFill="1" applyAlignment="1">
      <alignment horizontal="center" vertical="center"/>
    </xf>
    <xf numFmtId="0" fontId="286" fillId="4" borderId="0" xfId="0" applyFont="1" applyFill="1" applyAlignment="1">
      <alignment horizontal="left" vertical="center"/>
    </xf>
    <xf numFmtId="0" fontId="259" fillId="4" borderId="0" xfId="0" applyFont="1" applyFill="1" applyAlignment="1">
      <alignment horizontal="center" vertical="center"/>
    </xf>
    <xf numFmtId="0" fontId="103" fillId="4" borderId="0" xfId="0" applyFont="1" applyFill="1" applyAlignment="1">
      <alignment horizontal="center" vertical="center"/>
    </xf>
    <xf numFmtId="0" fontId="251" fillId="4" borderId="11" xfId="0" applyFont="1" applyFill="1" applyBorder="1" applyAlignment="1">
      <alignment horizontal="right" vertical="center"/>
    </xf>
    <xf numFmtId="0" fontId="251" fillId="4" borderId="0" xfId="0" applyFont="1" applyFill="1" applyAlignment="1">
      <alignment horizontal="right" vertical="center"/>
    </xf>
    <xf numFmtId="0" fontId="251" fillId="4" borderId="0" xfId="0" applyFont="1" applyFill="1" applyAlignment="1">
      <alignment horizontal="center"/>
    </xf>
    <xf numFmtId="0" fontId="255" fillId="4" borderId="139" xfId="0" applyFont="1" applyFill="1" applyBorder="1" applyAlignment="1">
      <alignment horizontal="center" vertical="center"/>
    </xf>
    <xf numFmtId="0" fontId="255" fillId="4" borderId="0" xfId="0" applyFont="1" applyFill="1" applyAlignment="1">
      <alignment horizontal="center" vertical="center"/>
    </xf>
    <xf numFmtId="0" fontId="305" fillId="4" borderId="0" xfId="0" applyFont="1" applyFill="1" applyAlignment="1">
      <alignment horizontal="center" vertical="center"/>
    </xf>
    <xf numFmtId="0" fontId="228" fillId="4" borderId="0" xfId="0" applyFont="1" applyFill="1" applyAlignment="1">
      <alignment horizontal="right" vertical="center"/>
    </xf>
    <xf numFmtId="0" fontId="232" fillId="4" borderId="0" xfId="0" applyFont="1" applyFill="1" applyAlignment="1">
      <alignment horizontal="right" vertical="center"/>
    </xf>
    <xf numFmtId="0" fontId="257" fillId="4" borderId="0" xfId="0" applyFont="1" applyFill="1" applyAlignment="1">
      <alignment horizontal="left" vertical="center"/>
    </xf>
    <xf numFmtId="0" fontId="259" fillId="4" borderId="207" xfId="0" applyFont="1" applyFill="1" applyBorder="1" applyAlignment="1">
      <alignment horizontal="center" vertical="center"/>
    </xf>
    <xf numFmtId="0" fontId="255" fillId="43" borderId="211" xfId="0" applyFont="1" applyFill="1" applyBorder="1" applyAlignment="1">
      <alignment horizontal="center" vertical="center"/>
    </xf>
    <xf numFmtId="0" fontId="255" fillId="43" borderId="19" xfId="0" applyFont="1" applyFill="1" applyBorder="1" applyAlignment="1">
      <alignment horizontal="center" vertical="center"/>
    </xf>
    <xf numFmtId="0" fontId="259" fillId="4" borderId="222" xfId="0" applyFont="1" applyFill="1" applyBorder="1" applyAlignment="1">
      <alignment horizontal="right" vertical="center"/>
    </xf>
    <xf numFmtId="0" fontId="259" fillId="4" borderId="0" xfId="0" applyFont="1" applyFill="1" applyAlignment="1">
      <alignment horizontal="right" vertical="center"/>
    </xf>
    <xf numFmtId="164" fontId="255" fillId="2" borderId="19" xfId="0" applyNumberFormat="1" applyFont="1" applyFill="1" applyBorder="1" applyAlignment="1">
      <alignment horizontal="right" vertical="center"/>
    </xf>
    <xf numFmtId="0" fontId="76" fillId="4" borderId="0" xfId="0" applyFont="1" applyFill="1" applyAlignment="1">
      <alignment horizontal="center" vertical="center" textRotation="255"/>
    </xf>
    <xf numFmtId="181" fontId="298" fillId="4" borderId="151" xfId="0" applyNumberFormat="1" applyFont="1" applyFill="1" applyBorder="1" applyAlignment="1">
      <alignment horizontal="center" vertical="center"/>
    </xf>
    <xf numFmtId="0" fontId="255" fillId="4" borderId="139" xfId="0" applyFont="1" applyFill="1" applyBorder="1" applyAlignment="1">
      <alignment horizontal="right" vertical="center" textRotation="90"/>
    </xf>
    <xf numFmtId="0" fontId="251" fillId="40" borderId="209" xfId="0" applyFont="1" applyFill="1" applyBorder="1" applyAlignment="1">
      <alignment horizontal="right" vertical="center"/>
    </xf>
    <xf numFmtId="0" fontId="259" fillId="24" borderId="0" xfId="0" applyFont="1" applyFill="1" applyAlignment="1" applyProtection="1">
      <alignment horizontal="center" vertical="center"/>
      <protection locked="0"/>
    </xf>
    <xf numFmtId="0" fontId="255" fillId="10" borderId="131" xfId="0" applyFont="1" applyFill="1" applyBorder="1" applyAlignment="1">
      <alignment horizontal="center" vertical="center"/>
    </xf>
    <xf numFmtId="0" fontId="255" fillId="10" borderId="193" xfId="0" applyFont="1" applyFill="1" applyBorder="1" applyAlignment="1">
      <alignment horizontal="center" vertical="center"/>
    </xf>
    <xf numFmtId="164" fontId="251" fillId="4" borderId="23" xfId="0" applyNumberFormat="1" applyFont="1" applyFill="1" applyBorder="1" applyAlignment="1">
      <alignment horizontal="center" vertical="center" textRotation="90"/>
    </xf>
    <xf numFmtId="164" fontId="251" fillId="4" borderId="0" xfId="0" applyNumberFormat="1" applyFont="1" applyFill="1" applyAlignment="1">
      <alignment horizontal="center" vertical="center" textRotation="90"/>
    </xf>
    <xf numFmtId="0" fontId="251" fillId="4" borderId="139" xfId="0" applyFont="1" applyFill="1" applyBorder="1" applyAlignment="1">
      <alignment horizontal="center"/>
    </xf>
    <xf numFmtId="0" fontId="263" fillId="4" borderId="0" xfId="0" applyFont="1" applyFill="1" applyAlignment="1">
      <alignment horizontal="right" vertical="center"/>
    </xf>
    <xf numFmtId="0" fontId="251" fillId="4" borderId="206" xfId="0" applyFont="1" applyFill="1" applyBorder="1" applyAlignment="1">
      <alignment horizontal="center" vertical="center"/>
    </xf>
    <xf numFmtId="192" fontId="252" fillId="34" borderId="0" xfId="0" applyNumberFormat="1" applyFont="1" applyFill="1" applyAlignment="1">
      <alignment horizontal="center"/>
    </xf>
    <xf numFmtId="0" fontId="251" fillId="13" borderId="0" xfId="0" applyFont="1" applyFill="1" applyAlignment="1">
      <alignment horizontal="center" vertical="center"/>
    </xf>
    <xf numFmtId="0" fontId="251" fillId="3" borderId="0" xfId="0" applyFont="1" applyFill="1" applyAlignment="1">
      <alignment horizontal="center" vertical="center"/>
    </xf>
    <xf numFmtId="0" fontId="115" fillId="15" borderId="0" xfId="0" applyFont="1" applyFill="1" applyAlignment="1">
      <alignment horizontal="center" vertical="center"/>
    </xf>
    <xf numFmtId="0" fontId="76" fillId="34" borderId="6" xfId="0" applyFont="1" applyFill="1" applyBorder="1" applyAlignment="1">
      <alignment horizontal="right" vertical="center"/>
    </xf>
    <xf numFmtId="0" fontId="230" fillId="10" borderId="20" xfId="0" applyFont="1" applyFill="1" applyBorder="1" applyAlignment="1">
      <alignment horizontal="center" vertical="center"/>
    </xf>
    <xf numFmtId="0" fontId="230" fillId="10" borderId="226" xfId="0" applyFont="1" applyFill="1" applyBorder="1" applyAlignment="1">
      <alignment horizontal="center" vertical="center"/>
    </xf>
    <xf numFmtId="0" fontId="251" fillId="24" borderId="218" xfId="0" applyFont="1" applyFill="1" applyBorder="1" applyAlignment="1">
      <alignment horizontal="right" vertical="center"/>
    </xf>
    <xf numFmtId="0" fontId="285" fillId="10" borderId="104" xfId="0" applyFont="1" applyFill="1" applyBorder="1" applyAlignment="1">
      <alignment horizontal="center" vertical="center"/>
    </xf>
    <xf numFmtId="0" fontId="285" fillId="10" borderId="0" xfId="0" applyFont="1" applyFill="1" applyAlignment="1">
      <alignment horizontal="center" vertical="center"/>
    </xf>
    <xf numFmtId="0" fontId="251" fillId="25" borderId="0" xfId="0" applyFont="1" applyFill="1" applyAlignment="1">
      <alignment horizontal="right"/>
    </xf>
    <xf numFmtId="0" fontId="251" fillId="4" borderId="0" xfId="0" applyFont="1" applyFill="1" applyAlignment="1">
      <alignment horizontal="right"/>
    </xf>
    <xf numFmtId="0" fontId="260" fillId="4" borderId="0" xfId="0" applyFont="1" applyFill="1" applyAlignment="1">
      <alignment horizontal="left" vertical="center"/>
    </xf>
    <xf numFmtId="0" fontId="230" fillId="10" borderId="147" xfId="0" applyFont="1" applyFill="1" applyBorder="1" applyAlignment="1">
      <alignment horizontal="center" vertical="center"/>
    </xf>
    <xf numFmtId="0" fontId="230" fillId="10" borderId="146" xfId="0" applyFont="1" applyFill="1" applyBorder="1" applyAlignment="1">
      <alignment horizontal="center" vertical="center"/>
    </xf>
    <xf numFmtId="0" fontId="230" fillId="10" borderId="148" xfId="0" applyFont="1" applyFill="1" applyBorder="1" applyAlignment="1">
      <alignment horizontal="center" vertical="center"/>
    </xf>
    <xf numFmtId="0" fontId="68" fillId="4" borderId="158" xfId="0" applyFont="1" applyFill="1" applyBorder="1" applyAlignment="1">
      <alignment horizontal="center" vertical="center"/>
    </xf>
    <xf numFmtId="0" fontId="68" fillId="4" borderId="151" xfId="0" applyFont="1" applyFill="1" applyBorder="1" applyAlignment="1">
      <alignment horizontal="center" vertical="center"/>
    </xf>
    <xf numFmtId="0" fontId="76" fillId="4" borderId="139" xfId="0" applyFont="1" applyFill="1" applyBorder="1" applyAlignment="1">
      <alignment horizontal="center" vertical="center"/>
    </xf>
    <xf numFmtId="0" fontId="103" fillId="10" borderId="16" xfId="4" applyFont="1" applyFill="1" applyBorder="1" applyAlignment="1">
      <alignment horizontal="center"/>
    </xf>
    <xf numFmtId="0" fontId="103" fillId="10" borderId="1" xfId="4" applyFont="1" applyFill="1" applyBorder="1" applyAlignment="1">
      <alignment horizontal="center"/>
    </xf>
    <xf numFmtId="0" fontId="103" fillId="10" borderId="14" xfId="4" applyFont="1" applyFill="1" applyBorder="1" applyAlignment="1">
      <alignment horizontal="center"/>
    </xf>
    <xf numFmtId="0" fontId="118" fillId="4" borderId="0" xfId="4" applyFont="1" applyFill="1" applyAlignment="1">
      <alignment horizontal="right" vertical="center"/>
    </xf>
    <xf numFmtId="0" fontId="272" fillId="4" borderId="0" xfId="4" applyFont="1" applyFill="1" applyAlignment="1">
      <alignment horizontal="center"/>
    </xf>
    <xf numFmtId="0" fontId="272" fillId="4" borderId="132" xfId="4" applyFont="1" applyFill="1" applyBorder="1" applyAlignment="1">
      <alignment horizontal="center"/>
    </xf>
    <xf numFmtId="0" fontId="81" fillId="31" borderId="10" xfId="0" applyFont="1" applyFill="1" applyBorder="1" applyAlignment="1">
      <alignment horizontal="center"/>
    </xf>
    <xf numFmtId="0" fontId="81" fillId="31" borderId="0" xfId="0" applyFont="1" applyFill="1" applyAlignment="1">
      <alignment horizontal="center"/>
    </xf>
    <xf numFmtId="0" fontId="81" fillId="31" borderId="13" xfId="0" applyFont="1" applyFill="1" applyBorder="1" applyAlignment="1">
      <alignment horizontal="center"/>
    </xf>
    <xf numFmtId="177" fontId="118" fillId="4" borderId="0" xfId="4" applyNumberFormat="1" applyFont="1" applyFill="1" applyAlignment="1">
      <alignment horizontal="left" vertical="center"/>
    </xf>
    <xf numFmtId="177" fontId="118" fillId="4" borderId="132" xfId="4" applyNumberFormat="1" applyFont="1" applyFill="1" applyBorder="1" applyAlignment="1">
      <alignment horizontal="left" vertical="center"/>
    </xf>
    <xf numFmtId="176" fontId="241" fillId="4" borderId="0" xfId="4" applyNumberFormat="1" applyFont="1" applyFill="1" applyAlignment="1">
      <alignment horizontal="center" vertical="center"/>
    </xf>
    <xf numFmtId="176" fontId="73" fillId="4" borderId="0" xfId="4" applyNumberFormat="1" applyFont="1" applyFill="1" applyAlignment="1">
      <alignment horizontal="right" vertical="center"/>
    </xf>
    <xf numFmtId="0" fontId="231" fillId="4" borderId="0" xfId="4" applyFont="1" applyFill="1" applyAlignment="1">
      <alignment horizontal="right" vertical="center"/>
    </xf>
    <xf numFmtId="0" fontId="70" fillId="24" borderId="0" xfId="4" applyFont="1" applyFill="1" applyAlignment="1" applyProtection="1">
      <alignment horizontal="center" vertical="center"/>
      <protection locked="0"/>
    </xf>
    <xf numFmtId="0" fontId="118" fillId="24" borderId="0" xfId="4" applyFont="1" applyFill="1" applyAlignment="1" applyProtection="1">
      <alignment horizontal="center" vertical="center"/>
      <protection locked="0"/>
    </xf>
    <xf numFmtId="178" fontId="239" fillId="4" borderId="0" xfId="4" applyNumberFormat="1" applyFont="1" applyFill="1" applyAlignment="1">
      <alignment horizontal="left" vertical="center"/>
    </xf>
    <xf numFmtId="0" fontId="274" fillId="10" borderId="0" xfId="4" applyFont="1" applyFill="1" applyAlignment="1">
      <alignment horizontal="center" vertical="center"/>
    </xf>
    <xf numFmtId="176" fontId="241" fillId="4" borderId="0" xfId="4" applyNumberFormat="1" applyFont="1" applyFill="1" applyAlignment="1">
      <alignment horizontal="right" vertical="center"/>
    </xf>
    <xf numFmtId="187" fontId="275" fillId="4" borderId="0" xfId="4" applyNumberFormat="1" applyFont="1" applyFill="1" applyAlignment="1">
      <alignment horizontal="left" vertical="center"/>
    </xf>
    <xf numFmtId="187" fontId="233" fillId="4" borderId="0" xfId="4" applyNumberFormat="1" applyFont="1" applyFill="1" applyAlignment="1">
      <alignment horizontal="left" vertical="center"/>
    </xf>
    <xf numFmtId="0" fontId="106" fillId="0" borderId="0" xfId="4" applyFont="1" applyAlignment="1">
      <alignment horizontal="center" vertical="center"/>
    </xf>
    <xf numFmtId="0" fontId="106" fillId="0" borderId="200" xfId="4" applyFont="1" applyBorder="1" applyAlignment="1">
      <alignment horizontal="center" vertical="center"/>
    </xf>
    <xf numFmtId="0" fontId="116" fillId="0" borderId="201" xfId="4" applyFont="1" applyBorder="1" applyAlignment="1">
      <alignment horizontal="center" vertical="center"/>
    </xf>
    <xf numFmtId="0" fontId="116" fillId="0" borderId="200" xfId="4" applyFont="1" applyBorder="1" applyAlignment="1">
      <alignment horizontal="center" vertical="center"/>
    </xf>
    <xf numFmtId="180" fontId="108" fillId="4" borderId="0" xfId="4" applyNumberFormat="1" applyFont="1" applyFill="1" applyAlignment="1" applyProtection="1">
      <alignment horizontal="center" vertical="center"/>
      <protection locked="0"/>
    </xf>
    <xf numFmtId="0" fontId="104" fillId="0" borderId="0" xfId="4" applyFont="1" applyAlignment="1">
      <alignment horizontal="center" vertical="center"/>
    </xf>
    <xf numFmtId="178" fontId="116" fillId="4" borderId="0" xfId="4" applyNumberFormat="1" applyFont="1" applyFill="1" applyAlignment="1">
      <alignment horizontal="left"/>
    </xf>
    <xf numFmtId="0" fontId="103" fillId="0" borderId="0" xfId="4" applyFont="1" applyAlignment="1">
      <alignment horizontal="center" vertical="center" wrapText="1"/>
    </xf>
    <xf numFmtId="176" fontId="277" fillId="0" borderId="0" xfId="4" applyNumberFormat="1" applyFont="1" applyAlignment="1">
      <alignment horizontal="center" vertical="center" wrapText="1"/>
    </xf>
    <xf numFmtId="177" fontId="106" fillId="0" borderId="0" xfId="4" applyNumberFormat="1" applyFont="1" applyAlignment="1">
      <alignment horizontal="left" vertical="top" wrapText="1"/>
    </xf>
    <xf numFmtId="177" fontId="278" fillId="0" borderId="0" xfId="4" applyNumberFormat="1" applyFont="1" applyAlignment="1">
      <alignment horizontal="left" vertical="center"/>
    </xf>
    <xf numFmtId="178" fontId="116" fillId="0" borderId="0" xfId="4" applyNumberFormat="1" applyFont="1" applyAlignment="1">
      <alignment horizontal="center" vertical="center"/>
    </xf>
    <xf numFmtId="191" fontId="233" fillId="4" borderId="0" xfId="4" applyNumberFormat="1" applyFont="1" applyFill="1" applyAlignment="1">
      <alignment horizontal="left" vertical="center"/>
    </xf>
    <xf numFmtId="0" fontId="276" fillId="0" borderId="0" xfId="4" applyFont="1" applyAlignment="1">
      <alignment horizontal="left" vertical="center" indent="2"/>
    </xf>
    <xf numFmtId="176" fontId="231" fillId="4" borderId="0" xfId="4" applyNumberFormat="1" applyFont="1" applyFill="1" applyAlignment="1">
      <alignment horizontal="right" vertical="center"/>
    </xf>
    <xf numFmtId="187" fontId="271" fillId="4" borderId="0" xfId="4" applyNumberFormat="1" applyFont="1" applyFill="1" applyAlignment="1">
      <alignment horizontal="left" vertical="top"/>
    </xf>
    <xf numFmtId="0" fontId="273" fillId="0" borderId="0" xfId="4" applyFont="1" applyAlignment="1">
      <alignment horizontal="center" vertical="center"/>
    </xf>
    <xf numFmtId="0" fontId="64" fillId="0" borderId="63" xfId="4" applyFont="1" applyBorder="1" applyAlignment="1">
      <alignment horizontal="right" vertical="center" wrapText="1"/>
    </xf>
    <xf numFmtId="177" fontId="231" fillId="4" borderId="0" xfId="4" applyNumberFormat="1" applyFont="1" applyFill="1" applyAlignment="1">
      <alignment horizontal="right" vertical="center"/>
    </xf>
    <xf numFmtId="49" fontId="105" fillId="0" borderId="0" xfId="4" applyNumberFormat="1" applyFont="1" applyAlignment="1">
      <alignment horizontal="center"/>
    </xf>
    <xf numFmtId="0" fontId="137" fillId="0" borderId="0" xfId="4" applyFont="1" applyAlignment="1">
      <alignment horizontal="left"/>
    </xf>
    <xf numFmtId="0" fontId="137" fillId="0" borderId="0" xfId="4" applyFont="1"/>
    <xf numFmtId="0" fontId="103" fillId="0" borderId="195" xfId="4" applyFont="1" applyBorder="1" applyAlignment="1">
      <alignment horizontal="right" vertical="center" wrapText="1"/>
    </xf>
    <xf numFmtId="0" fontId="103" fillId="0" borderId="66" xfId="4" applyFont="1" applyBorder="1" applyAlignment="1">
      <alignment horizontal="right" vertical="center" wrapText="1"/>
    </xf>
    <xf numFmtId="0" fontId="64" fillId="4" borderId="63" xfId="4" applyFont="1" applyFill="1" applyBorder="1" applyAlignment="1">
      <alignment horizontal="right" vertical="center" wrapText="1"/>
    </xf>
    <xf numFmtId="0" fontId="108" fillId="4" borderId="197" xfId="4" applyFont="1" applyFill="1" applyBorder="1" applyAlignment="1" applyProtection="1">
      <alignment horizontal="right" vertical="center" wrapText="1"/>
      <protection locked="0"/>
    </xf>
    <xf numFmtId="0" fontId="108" fillId="4" borderId="0" xfId="4" applyFont="1" applyFill="1" applyAlignment="1" applyProtection="1">
      <alignment horizontal="right" vertical="center" wrapText="1"/>
      <protection locked="0"/>
    </xf>
    <xf numFmtId="0" fontId="108" fillId="4" borderId="198" xfId="4" applyFont="1" applyFill="1" applyBorder="1" applyAlignment="1" applyProtection="1">
      <alignment horizontal="right" vertical="center" wrapText="1"/>
      <protection locked="0"/>
    </xf>
    <xf numFmtId="0" fontId="108" fillId="4" borderId="199" xfId="4" applyFont="1" applyFill="1" applyBorder="1" applyAlignment="1" applyProtection="1">
      <alignment horizontal="right" vertical="center" wrapText="1"/>
      <protection locked="0"/>
    </xf>
    <xf numFmtId="180" fontId="126" fillId="4" borderId="63" xfId="4" applyNumberFormat="1" applyFont="1" applyFill="1" applyBorder="1" applyAlignment="1">
      <alignment horizontal="right" vertical="center"/>
    </xf>
    <xf numFmtId="0" fontId="103" fillId="4" borderId="0" xfId="4" applyFont="1" applyFill="1" applyAlignment="1">
      <alignment horizontal="center"/>
    </xf>
    <xf numFmtId="0" fontId="108" fillId="0" borderId="27" xfId="4" applyFont="1" applyBorder="1" applyAlignment="1">
      <alignment horizontal="center" vertical="center" wrapText="1"/>
    </xf>
    <xf numFmtId="0" fontId="108" fillId="0" borderId="28" xfId="4" applyFont="1" applyBorder="1" applyAlignment="1">
      <alignment horizontal="center" vertical="center" wrapText="1"/>
    </xf>
    <xf numFmtId="0" fontId="103" fillId="0" borderId="0" xfId="4" applyFont="1" applyAlignment="1">
      <alignment horizontal="left" vertical="center"/>
    </xf>
    <xf numFmtId="14" fontId="64" fillId="0" borderId="63" xfId="4" applyNumberFormat="1" applyFont="1" applyBorder="1" applyAlignment="1">
      <alignment horizontal="right" vertical="center"/>
    </xf>
    <xf numFmtId="0" fontId="64" fillId="0" borderId="0" xfId="4" applyFont="1" applyAlignment="1">
      <alignment horizontal="right" vertical="center" wrapText="1"/>
    </xf>
    <xf numFmtId="0" fontId="64" fillId="0" borderId="0" xfId="4" applyFont="1" applyAlignment="1">
      <alignment horizontal="center" vertical="center"/>
    </xf>
    <xf numFmtId="0" fontId="103" fillId="10" borderId="0" xfId="4" applyFont="1" applyFill="1" applyAlignment="1">
      <alignment horizontal="center"/>
    </xf>
    <xf numFmtId="0" fontId="231" fillId="4" borderId="0" xfId="4" applyFont="1" applyFill="1" applyAlignment="1">
      <alignment horizontal="center" vertical="top" wrapText="1"/>
    </xf>
    <xf numFmtId="0" fontId="231" fillId="4" borderId="132" xfId="4" applyFont="1" applyFill="1" applyBorder="1" applyAlignment="1">
      <alignment horizontal="center" vertical="top" wrapText="1"/>
    </xf>
    <xf numFmtId="0" fontId="70" fillId="4" borderId="0" xfId="4" applyFont="1" applyFill="1" applyAlignment="1">
      <alignment horizontal="right" vertical="center"/>
    </xf>
    <xf numFmtId="0" fontId="155" fillId="37" borderId="10" xfId="0" applyFont="1" applyFill="1" applyBorder="1" applyAlignment="1">
      <alignment horizontal="center" vertical="center"/>
    </xf>
    <xf numFmtId="0" fontId="155" fillId="37" borderId="0" xfId="0" applyFont="1" applyFill="1" applyAlignment="1">
      <alignment horizontal="center" vertical="center"/>
    </xf>
    <xf numFmtId="0" fontId="155" fillId="37" borderId="13" xfId="0" applyFont="1" applyFill="1" applyBorder="1" applyAlignment="1">
      <alignment horizontal="center" vertical="center"/>
    </xf>
    <xf numFmtId="0" fontId="177" fillId="26" borderId="0" xfId="4" applyFont="1" applyFill="1" applyAlignment="1">
      <alignment horizontal="center" vertical="center"/>
    </xf>
    <xf numFmtId="176" fontId="118" fillId="24" borderId="0" xfId="4" applyNumberFormat="1" applyFont="1" applyFill="1" applyAlignment="1" applyProtection="1">
      <alignment horizontal="center" vertical="center"/>
      <protection locked="0"/>
    </xf>
    <xf numFmtId="0" fontId="235" fillId="24" borderId="0" xfId="4" applyFont="1" applyFill="1" applyAlignment="1" applyProtection="1">
      <alignment horizontal="center" vertical="center"/>
      <protection locked="0"/>
    </xf>
    <xf numFmtId="1" fontId="235" fillId="24" borderId="0" xfId="4" applyNumberFormat="1" applyFont="1" applyFill="1" applyAlignment="1" applyProtection="1">
      <alignment horizontal="center" vertical="center"/>
      <protection locked="0"/>
    </xf>
    <xf numFmtId="172" fontId="70" fillId="24" borderId="0" xfId="4" applyNumberFormat="1" applyFont="1" applyFill="1" applyAlignment="1" applyProtection="1">
      <alignment horizontal="center" vertical="center"/>
      <protection locked="0"/>
    </xf>
    <xf numFmtId="0" fontId="155" fillId="4" borderId="0" xfId="4" applyFont="1" applyFill="1" applyAlignment="1">
      <alignment horizontal="right" vertical="center"/>
    </xf>
    <xf numFmtId="0" fontId="177" fillId="10" borderId="190" xfId="4" applyFont="1" applyFill="1" applyBorder="1" applyAlignment="1">
      <alignment horizontal="center" vertical="center"/>
    </xf>
    <xf numFmtId="0" fontId="177" fillId="10" borderId="189" xfId="4" applyFont="1" applyFill="1" applyBorder="1" applyAlignment="1">
      <alignment horizontal="center" vertical="center"/>
    </xf>
    <xf numFmtId="0" fontId="177" fillId="10" borderId="196" xfId="4" applyFont="1" applyFill="1" applyBorder="1" applyAlignment="1">
      <alignment horizontal="center" vertical="center"/>
    </xf>
    <xf numFmtId="0" fontId="177" fillId="20" borderId="0" xfId="4" applyFont="1" applyFill="1" applyAlignment="1">
      <alignment horizontal="center" vertical="center"/>
    </xf>
    <xf numFmtId="0" fontId="155" fillId="4" borderId="10" xfId="4" applyFont="1" applyFill="1" applyBorder="1" applyAlignment="1">
      <alignment horizontal="right" vertical="center"/>
    </xf>
    <xf numFmtId="0" fontId="101" fillId="16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left" vertical="top" wrapText="1"/>
      <protection hidden="1"/>
    </xf>
    <xf numFmtId="0" fontId="44" fillId="4" borderId="0" xfId="0" applyFont="1" applyFill="1" applyAlignment="1" applyProtection="1">
      <alignment horizontal="center" vertical="top" wrapText="1"/>
      <protection hidden="1"/>
    </xf>
    <xf numFmtId="0" fontId="82" fillId="38" borderId="0" xfId="0" applyFont="1" applyFill="1" applyAlignment="1" applyProtection="1">
      <alignment horizontal="left" vertical="top" wrapText="1"/>
      <protection hidden="1"/>
    </xf>
  </cellXfs>
  <cellStyles count="6">
    <cellStyle name="Hyperlink" xfId="1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  <cellStyle name="Percent" xfId="5" builtinId="5"/>
  </cellStyles>
  <dxfs count="139"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theme="5"/>
      </font>
    </dxf>
    <dxf>
      <fill>
        <patternFill>
          <bgColor theme="6" tint="0.39994506668294322"/>
        </patternFill>
      </fill>
    </dxf>
    <dxf>
      <border>
        <left style="dotted">
          <color theme="0" tint="-0.34998626667073579"/>
        </left>
        <right/>
        <top/>
        <bottom/>
      </border>
    </dxf>
    <dxf>
      <font>
        <color theme="0" tint="-0.14996795556505021"/>
      </font>
      <border>
        <left style="dotted">
          <color theme="0" tint="-0.24994659260841701"/>
        </left>
        <top style="dotted">
          <color theme="0" tint="-0.24994659260841701"/>
        </top>
        <bottom/>
      </border>
    </dxf>
    <dxf>
      <border>
        <left/>
        <right/>
        <top/>
        <bottom style="dotted">
          <color theme="0" tint="-0.34998626667073579"/>
        </bottom>
      </border>
    </dxf>
    <dxf>
      <border>
        <left/>
        <right style="dotted">
          <color theme="0" tint="-0.34998626667073579"/>
        </right>
        <top style="dotted">
          <color theme="0" tint="-0.34998626667073579"/>
        </top>
        <bottom style="dotted">
          <color theme="0" tint="-0.34998626667073579"/>
        </bottom>
      </border>
    </dxf>
    <dxf>
      <font>
        <color theme="5"/>
      </font>
    </dxf>
    <dxf>
      <border>
        <left style="thin">
          <color indexed="64"/>
        </left>
        <right style="dotted">
          <color indexed="64"/>
        </right>
      </border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4" tint="-0.499984740745262"/>
        </patternFill>
      </fill>
    </dxf>
    <dxf>
      <border>
        <left style="thin">
          <color indexed="64"/>
        </left>
      </border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5"/>
      </font>
    </dxf>
    <dxf>
      <border>
        <bottom style="thin">
          <color indexed="64"/>
        </bottom>
      </border>
    </dxf>
    <dxf>
      <font>
        <color theme="0"/>
      </font>
      <fill>
        <patternFill>
          <bgColor theme="1" tint="0.34998626667073579"/>
        </patternFill>
      </fill>
    </dxf>
    <dxf>
      <border>
        <left/>
        <right/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fgColor theme="1"/>
          <bgColor rgb="FFFFC000"/>
        </patternFill>
      </fill>
    </dxf>
    <dxf>
      <fill>
        <patternFill>
          <fgColor theme="1"/>
          <bgColor rgb="FFFFC000"/>
        </patternFill>
      </fill>
    </dxf>
    <dxf>
      <fill>
        <patternFill>
          <fgColor theme="1"/>
          <bgColor rgb="FFFFC000"/>
        </patternFill>
      </fill>
    </dxf>
    <dxf>
      <fill>
        <patternFill>
          <fgColor theme="1"/>
          <bgColor rgb="FFFFC000"/>
        </patternFill>
      </fill>
    </dxf>
    <dxf>
      <font>
        <color theme="5" tint="-0.24994659260841701"/>
      </font>
      <fill>
        <patternFill>
          <fgColor indexed="64"/>
          <bgColor theme="5" tint="0.39991454817346722"/>
        </patternFill>
      </fill>
    </dxf>
    <dxf>
      <fill>
        <patternFill patternType="mediumGray">
          <fgColor theme="0"/>
          <bgColor theme="8" tint="-0.24994659260841701"/>
        </patternFill>
      </fill>
    </dxf>
    <dxf>
      <fill>
        <patternFill patternType="mediumGray">
          <fgColor theme="0"/>
          <bgColor theme="8" tint="-0.24994659260841701"/>
        </patternFill>
      </fill>
    </dxf>
    <dxf>
      <fill>
        <patternFill patternType="mediumGray">
          <fgColor theme="0"/>
          <bgColor theme="9" tint="-0.24994659260841701"/>
        </patternFill>
      </fill>
    </dxf>
    <dxf>
      <fill>
        <patternFill patternType="mediumGray">
          <fgColor theme="0"/>
          <bgColor theme="9" tint="-0.24994659260841701"/>
        </patternFill>
      </fill>
    </dxf>
    <dxf>
      <fill>
        <patternFill patternType="mediumGray">
          <fgColor theme="0"/>
          <bgColor theme="9" tint="-0.24994659260841701"/>
        </patternFill>
      </fill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 tint="0.24994659260841701"/>
        </patternFill>
      </fill>
    </dxf>
    <dxf>
      <fill>
        <patternFill>
          <fgColor theme="1"/>
          <bgColor rgb="FFFFC000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theme="1" tint="0.14996795556505021"/>
        </patternFill>
      </fill>
    </dxf>
    <dxf>
      <fill>
        <patternFill>
          <fgColor theme="1"/>
          <bgColor rgb="FFFFC000"/>
        </patternFill>
      </fill>
    </dxf>
    <dxf>
      <fill>
        <patternFill>
          <fgColor theme="1"/>
          <bgColor rgb="FFFFC000"/>
        </patternFill>
      </fill>
    </dxf>
    <dxf>
      <fill>
        <patternFill>
          <fgColor theme="1"/>
          <bgColor rgb="FFFFC000"/>
        </patternFill>
      </fill>
    </dxf>
    <dxf>
      <font>
        <color theme="5" tint="-0.24994659260841701"/>
      </font>
      <fill>
        <patternFill>
          <fgColor theme="0"/>
          <bgColor theme="5" tint="0.39994506668294322"/>
        </patternFill>
      </fill>
    </dxf>
    <dxf>
      <fill>
        <patternFill patternType="mediumGray">
          <fgColor theme="0"/>
          <bgColor theme="8" tint="-0.24994659260841701"/>
        </patternFill>
      </fill>
    </dxf>
    <dxf>
      <fill>
        <patternFill patternType="mediumGray">
          <fgColor theme="0"/>
          <bgColor theme="9" tint="-0.24994659260841701"/>
        </patternFill>
      </fill>
    </dxf>
  </dxfs>
  <tableStyles count="0" defaultTableStyle="TableStyleMedium2" defaultPivotStyle="PivotStyleLight16"/>
  <colors>
    <mruColors>
      <color rgb="FFFABD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extLst>
            <c:ext xmlns:c16="http://schemas.microsoft.com/office/drawing/2014/chart" uri="{C3380CC4-5D6E-409C-BE32-E72D297353CC}">
              <c16:uniqueId val="{00000000-2E43-A345-A5FD-C2185363BF3C}"/>
            </c:ext>
          </c:extLst>
        </c:ser>
        <c:ser>
          <c:idx val="1"/>
          <c:order val="1"/>
          <c:extLst>
            <c:ext xmlns:c16="http://schemas.microsoft.com/office/drawing/2014/chart" uri="{C3380CC4-5D6E-409C-BE32-E72D297353CC}">
              <c16:uniqueId val="{00000001-2E43-A345-A5FD-C2185363BF3C}"/>
            </c:ext>
          </c:extLst>
        </c:ser>
        <c:ser>
          <c:idx val="2"/>
          <c:order val="2"/>
          <c:extLst>
            <c:ext xmlns:c16="http://schemas.microsoft.com/office/drawing/2014/chart" uri="{C3380CC4-5D6E-409C-BE32-E72D297353CC}">
              <c16:uniqueId val="{00000002-2E43-A345-A5FD-C2185363BF3C}"/>
            </c:ext>
          </c:extLst>
        </c:ser>
        <c:ser>
          <c:idx val="3"/>
          <c:order val="3"/>
          <c:extLst>
            <c:ext xmlns:c16="http://schemas.microsoft.com/office/drawing/2014/chart" uri="{C3380CC4-5D6E-409C-BE32-E72D297353CC}">
              <c16:uniqueId val="{00000003-2E43-A345-A5FD-C2185363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extLst>
            <c:ext xmlns:c16="http://schemas.microsoft.com/office/drawing/2014/chart" uri="{C3380CC4-5D6E-409C-BE32-E72D297353CC}">
              <c16:uniqueId val="{00000000-B69A-6947-8006-63DB3BCCCD03}"/>
            </c:ext>
          </c:extLst>
        </c:ser>
        <c:ser>
          <c:idx val="1"/>
          <c:order val="1"/>
          <c:extLst>
            <c:ext xmlns:c16="http://schemas.microsoft.com/office/drawing/2014/chart" uri="{C3380CC4-5D6E-409C-BE32-E72D297353CC}">
              <c16:uniqueId val="{00000001-B69A-6947-8006-63DB3BCCCD03}"/>
            </c:ext>
          </c:extLst>
        </c:ser>
        <c:ser>
          <c:idx val="2"/>
          <c:order val="2"/>
          <c:extLst>
            <c:ext xmlns:c16="http://schemas.microsoft.com/office/drawing/2014/chart" uri="{C3380CC4-5D6E-409C-BE32-E72D297353CC}">
              <c16:uniqueId val="{00000002-B69A-6947-8006-63DB3BCCCD03}"/>
            </c:ext>
          </c:extLst>
        </c:ser>
        <c:ser>
          <c:idx val="3"/>
          <c:order val="3"/>
          <c:extLst>
            <c:ext xmlns:c16="http://schemas.microsoft.com/office/drawing/2014/chart" uri="{C3380CC4-5D6E-409C-BE32-E72D297353CC}">
              <c16:uniqueId val="{00000003-B69A-6947-8006-63DB3BCCC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527-2B49-BD94-60458DFF34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7-2B49-BD94-60458DFF343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527-2B49-BD94-60458DFF343E}"/>
              </c:ext>
            </c:extLst>
          </c:dPt>
          <c:cat>
            <c:strRef>
              <c:f>'2024 1.2'!$K$135:$K$137</c:f>
              <c:strCache>
                <c:ptCount val="1"/>
                <c:pt idx="0">
                  <c:v>TOTAL MILES</c:v>
                </c:pt>
              </c:strCache>
            </c:strRef>
          </c:cat>
          <c:val>
            <c:numRef>
              <c:f>'2024 1.2'!$U$135:$U$137</c:f>
              <c:numCache>
                <c:formatCode>General</c:formatCode>
                <c:ptCount val="3"/>
                <c:pt idx="0">
                  <c:v>0</c:v>
                </c:pt>
                <c:pt idx="2" formatCode="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27-2B49-BD94-60458DFF3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Travel</a:t>
            </a:r>
            <a:r>
              <a:rPr lang="en-US" baseline="0"/>
              <a:t> Day Breakdown by mode</a:t>
            </a:r>
            <a:endParaRPr lang="en-US"/>
          </a:p>
        </c:rich>
      </c:tx>
      <c:layout>
        <c:manualLayout>
          <c:xMode val="edge"/>
          <c:yMode val="edge"/>
          <c:x val="0.255482256498759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888888888888888E-2"/>
          <c:y val="0.25785246807417839"/>
          <c:w val="0.92622222222222217"/>
          <c:h val="0.286795433498572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'2024 1.2'!$AA$168</c:f>
              <c:strCache>
                <c:ptCount val="1"/>
                <c:pt idx="0">
                  <c:v>DAYS VIA GROUND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'2024 1.2'!$AB$168:$AF$168</c:f>
              <c:numCache>
                <c:formatCode>General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7-254A-877F-AC3A88642EAC}"/>
            </c:ext>
          </c:extLst>
        </c:ser>
        <c:ser>
          <c:idx val="1"/>
          <c:order val="1"/>
          <c:tx>
            <c:strRef>
              <c:f>'2024 1.2'!$AA$169</c:f>
              <c:strCache>
                <c:ptCount val="1"/>
                <c:pt idx="0">
                  <c:v>DAYS VIA AIR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'2024 1.2'!$AB$169:$AF$169</c:f>
              <c:numCache>
                <c:formatCode>General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7-254A-877F-AC3A88642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44217008"/>
        <c:axId val="1"/>
      </c:barChart>
      <c:catAx>
        <c:axId val="2044217008"/>
        <c:scaling>
          <c:orientation val="minMax"/>
        </c:scaling>
        <c:delete val="0"/>
        <c:axPos val="l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4217008"/>
        <c:crossesAt val="1"/>
        <c:crossBetween val="between"/>
        <c:majorUnit val="1"/>
        <c:minorUnit val="1"/>
      </c:valAx>
      <c:spPr>
        <a:noFill/>
        <a:ln cap="rnd"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FS297" lockText="1" noThreeD="1"/>
</file>

<file path=xl/ctrlProps/ctrlProp2.xml><?xml version="1.0" encoding="utf-8"?>
<formControlPr xmlns="http://schemas.microsoft.com/office/spreadsheetml/2009/9/main" objectType="CheckBox" checked="Checked" fmlaLink="FT297" lockText="1" noThreeD="1"/>
</file>

<file path=xl/ctrlProps/ctrlProp3.xml><?xml version="1.0" encoding="utf-8"?>
<formControlPr xmlns="http://schemas.microsoft.com/office/spreadsheetml/2009/9/main" objectType="CheckBox" fmlaLink="FR224" lockText="1" noThreeD="1"/>
</file>

<file path=xl/ctrlProps/ctrlProp4.xml><?xml version="1.0" encoding="utf-8"?>
<formControlPr xmlns="http://schemas.microsoft.com/office/spreadsheetml/2009/9/main" objectType="CheckBox" fmlaLink="$GI$515" lockText="1" noThreeD="1"/>
</file>

<file path=xl/ctrlProps/ctrlProp5.xml><?xml version="1.0" encoding="utf-8"?>
<formControlPr xmlns="http://schemas.microsoft.com/office/spreadsheetml/2009/9/main" objectType="CheckBox" fmlaLink="$GI$516" lockText="1" noThreeD="1"/>
</file>

<file path=xl/ctrlProps/ctrlProp6.xml><?xml version="1.0" encoding="utf-8"?>
<formControlPr xmlns="http://schemas.microsoft.com/office/spreadsheetml/2009/9/main" objectType="CheckBox" fmlaLink="$GI$518" lockText="1" noThreeD="1"/>
</file>

<file path=xl/ctrlProps/ctrlProp7.xml><?xml version="1.0" encoding="utf-8"?>
<formControlPr xmlns="http://schemas.microsoft.com/office/spreadsheetml/2009/9/main" objectType="CheckBox" fmlaLink="$GA$359" lockText="1" noThreeD="1"/>
</file>

<file path=xl/ctrlProps/ctrlProp8.xml><?xml version="1.0" encoding="utf-8"?>
<formControlPr xmlns="http://schemas.microsoft.com/office/spreadsheetml/2009/9/main" objectType="CheckBox" fmlaLink="GF53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10584</xdr:colOff>
      <xdr:row>450</xdr:row>
      <xdr:rowOff>73122</xdr:rowOff>
    </xdr:from>
    <xdr:to>
      <xdr:col>111</xdr:col>
      <xdr:colOff>101216</xdr:colOff>
      <xdr:row>450</xdr:row>
      <xdr:rowOff>162406</xdr:rowOff>
    </xdr:to>
    <xdr:sp macro="" textlink="">
      <xdr:nvSpPr>
        <xdr:cNvPr id="2" name="Rounded Rectangle 59508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3543584" y="108327922"/>
          <a:ext cx="3710132" cy="89284"/>
        </a:xfrm>
        <a:prstGeom prst="roundRect">
          <a:avLst/>
        </a:prstGeom>
        <a:solidFill>
          <a:srgbClr val="FF75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216</xdr:col>
      <xdr:colOff>41415</xdr:colOff>
      <xdr:row>354</xdr:row>
      <xdr:rowOff>0</xdr:rowOff>
    </xdr:from>
    <xdr:to>
      <xdr:col>220</xdr:col>
      <xdr:colOff>315043</xdr:colOff>
      <xdr:row>354</xdr:row>
      <xdr:rowOff>2001</xdr:rowOff>
    </xdr:to>
    <xdr:sp macro="" textlink="">
      <xdr:nvSpPr>
        <xdr:cNvPr id="3" name="Rounded Rectang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79644815" y="77876400"/>
          <a:ext cx="5429828" cy="2001"/>
        </a:xfrm>
        <a:prstGeom prst="roundRect">
          <a:avLst>
            <a:gd name="adj" fmla="val 50000"/>
          </a:avLst>
        </a:prstGeom>
        <a:solidFill>
          <a:srgbClr val="EB6E1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227</xdr:col>
      <xdr:colOff>41415</xdr:colOff>
      <xdr:row>354</xdr:row>
      <xdr:rowOff>0</xdr:rowOff>
    </xdr:from>
    <xdr:to>
      <xdr:col>231</xdr:col>
      <xdr:colOff>324352</xdr:colOff>
      <xdr:row>354</xdr:row>
      <xdr:rowOff>2001</xdr:rowOff>
    </xdr:to>
    <xdr:sp macro="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8161415" y="77876400"/>
          <a:ext cx="4905737" cy="2001"/>
        </a:xfrm>
        <a:prstGeom prst="roundRect">
          <a:avLst>
            <a:gd name="adj" fmla="val 50000"/>
          </a:avLst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214</xdr:col>
      <xdr:colOff>2930</xdr:colOff>
      <xdr:row>331</xdr:row>
      <xdr:rowOff>73270</xdr:rowOff>
    </xdr:from>
    <xdr:to>
      <xdr:col>222</xdr:col>
      <xdr:colOff>612926</xdr:colOff>
      <xdr:row>331</xdr:row>
      <xdr:rowOff>10258</xdr:rowOff>
    </xdr:to>
    <xdr:sp macro="" textlink="">
      <xdr:nvSpPr>
        <xdr:cNvPr id="5" name="Rounded Rectangl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7548930" y="71625070"/>
          <a:ext cx="9880996" cy="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lang="en-US" sz="1100">
              <a:latin typeface="Bahnschrift SemiBold" panose="020B0502040204020203" pitchFamily="34" charset="0"/>
            </a:rPr>
            <a:t>Advances</a:t>
          </a:r>
        </a:p>
      </xdr:txBody>
    </xdr:sp>
    <xdr:clientData/>
  </xdr:twoCellAnchor>
  <xdr:twoCellAnchor>
    <xdr:from>
      <xdr:col>217</xdr:col>
      <xdr:colOff>748986</xdr:colOff>
      <xdr:row>354</xdr:row>
      <xdr:rowOff>68036</xdr:rowOff>
    </xdr:from>
    <xdr:to>
      <xdr:col>223</xdr:col>
      <xdr:colOff>573578</xdr:colOff>
      <xdr:row>354</xdr:row>
      <xdr:rowOff>70037</xdr:rowOff>
    </xdr:to>
    <xdr:sp macro="" textlink="">
      <xdr:nvSpPr>
        <xdr:cNvPr id="6" name="Rounded Rectangl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1381086" y="77944436"/>
          <a:ext cx="7749392" cy="2001"/>
        </a:xfrm>
        <a:prstGeom prst="roundRect">
          <a:avLst>
            <a:gd name="adj" fmla="val 50000"/>
          </a:avLst>
        </a:prstGeom>
        <a:solidFill>
          <a:srgbClr val="EB6E1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227</xdr:col>
      <xdr:colOff>41415</xdr:colOff>
      <xdr:row>354</xdr:row>
      <xdr:rowOff>0</xdr:rowOff>
    </xdr:from>
    <xdr:to>
      <xdr:col>231</xdr:col>
      <xdr:colOff>324352</xdr:colOff>
      <xdr:row>354</xdr:row>
      <xdr:rowOff>2001</xdr:rowOff>
    </xdr:to>
    <xdr:sp macro="" textlink="">
      <xdr:nvSpPr>
        <xdr:cNvPr id="7" name="Rounded Rectangl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8161415" y="77876400"/>
          <a:ext cx="4905737" cy="2001"/>
        </a:xfrm>
        <a:prstGeom prst="roundRect">
          <a:avLst>
            <a:gd name="adj" fmla="val 50000"/>
          </a:avLst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214</xdr:col>
      <xdr:colOff>2930</xdr:colOff>
      <xdr:row>331</xdr:row>
      <xdr:rowOff>73270</xdr:rowOff>
    </xdr:from>
    <xdr:to>
      <xdr:col>222</xdr:col>
      <xdr:colOff>612926</xdr:colOff>
      <xdr:row>331</xdr:row>
      <xdr:rowOff>10258</xdr:rowOff>
    </xdr:to>
    <xdr:sp macro="" textlink="">
      <xdr:nvSpPr>
        <xdr:cNvPr id="8" name="Rounded Rectangl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77548930" y="71625070"/>
          <a:ext cx="9880996" cy="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lang="en-US" sz="1100">
              <a:latin typeface="Bahnschrift SemiBold" panose="020B0502040204020203" pitchFamily="34" charset="0"/>
            </a:rPr>
            <a:t>Advances</a:t>
          </a:r>
        </a:p>
      </xdr:txBody>
    </xdr:sp>
    <xdr:clientData/>
  </xdr:twoCellAnchor>
  <xdr:twoCellAnchor>
    <xdr:from>
      <xdr:col>108</xdr:col>
      <xdr:colOff>95250</xdr:colOff>
      <xdr:row>197</xdr:row>
      <xdr:rowOff>117821</xdr:rowOff>
    </xdr:from>
    <xdr:to>
      <xdr:col>108</xdr:col>
      <xdr:colOff>95250</xdr:colOff>
      <xdr:row>197</xdr:row>
      <xdr:rowOff>119063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73628250" y="37913021"/>
          <a:ext cx="0" cy="1242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25400</xdr:colOff>
          <xdr:row>146</xdr:row>
          <xdr:rowOff>76200</xdr:rowOff>
        </xdr:from>
        <xdr:to>
          <xdr:col>32</xdr:col>
          <xdr:colOff>368300</xdr:colOff>
          <xdr:row>146</xdr:row>
          <xdr:rowOff>355600</xdr:rowOff>
        </xdr:to>
        <xdr:sp macro="" textlink="">
          <xdr:nvSpPr>
            <xdr:cNvPr id="613377" name="Check Box 1" hidden="1">
              <a:extLst>
                <a:ext uri="{63B3BB69-23CF-44E3-9099-C40C66FF867C}">
                  <a14:compatExt spid="_x0000_s613377"/>
                </a:ext>
                <a:ext uri="{FF2B5EF4-FFF2-40B4-BE49-F238E27FC236}">
                  <a16:creationId xmlns:a16="http://schemas.microsoft.com/office/drawing/2014/main" id="{00000000-0008-0000-0000-000001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148</xdr:row>
          <xdr:rowOff>63500</xdr:rowOff>
        </xdr:from>
        <xdr:to>
          <xdr:col>32</xdr:col>
          <xdr:colOff>393700</xdr:colOff>
          <xdr:row>148</xdr:row>
          <xdr:rowOff>317500</xdr:rowOff>
        </xdr:to>
        <xdr:sp macro="" textlink="">
          <xdr:nvSpPr>
            <xdr:cNvPr id="613378" name="Check Box 2" hidden="1">
              <a:extLst>
                <a:ext uri="{63B3BB69-23CF-44E3-9099-C40C66FF867C}">
                  <a14:compatExt spid="_x0000_s613378"/>
                </a:ext>
                <a:ext uri="{FF2B5EF4-FFF2-40B4-BE49-F238E27FC236}">
                  <a16:creationId xmlns:a16="http://schemas.microsoft.com/office/drawing/2014/main" id="{00000000-0008-0000-0000-000002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150</xdr:row>
          <xdr:rowOff>38100</xdr:rowOff>
        </xdr:from>
        <xdr:to>
          <xdr:col>32</xdr:col>
          <xdr:colOff>393700</xdr:colOff>
          <xdr:row>150</xdr:row>
          <xdr:rowOff>304800</xdr:rowOff>
        </xdr:to>
        <xdr:sp macro="" textlink="">
          <xdr:nvSpPr>
            <xdr:cNvPr id="613379" name="Check Box 3" hidden="1">
              <a:extLst>
                <a:ext uri="{63B3BB69-23CF-44E3-9099-C40C66FF867C}">
                  <a14:compatExt spid="_x0000_s613379"/>
                </a:ext>
                <a:ext uri="{FF2B5EF4-FFF2-40B4-BE49-F238E27FC236}">
                  <a16:creationId xmlns:a16="http://schemas.microsoft.com/office/drawing/2014/main" id="{00000000-0008-0000-0000-000003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1663700</xdr:colOff>
          <xdr:row>82</xdr:row>
          <xdr:rowOff>76200</xdr:rowOff>
        </xdr:from>
        <xdr:to>
          <xdr:col>26</xdr:col>
          <xdr:colOff>2082800</xdr:colOff>
          <xdr:row>82</xdr:row>
          <xdr:rowOff>317500</xdr:rowOff>
        </xdr:to>
        <xdr:sp macro="" textlink="">
          <xdr:nvSpPr>
            <xdr:cNvPr id="613380" name="Check Box 4" hidden="1">
              <a:extLst>
                <a:ext uri="{63B3BB69-23CF-44E3-9099-C40C66FF867C}">
                  <a14:compatExt spid="_x0000_s613380"/>
                </a:ext>
                <a:ext uri="{FF2B5EF4-FFF2-40B4-BE49-F238E27FC236}">
                  <a16:creationId xmlns:a16="http://schemas.microsoft.com/office/drawing/2014/main" id="{00000000-0008-0000-0000-000004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1803400</xdr:colOff>
          <xdr:row>82</xdr:row>
          <xdr:rowOff>76200</xdr:rowOff>
        </xdr:from>
        <xdr:to>
          <xdr:col>32</xdr:col>
          <xdr:colOff>2235200</xdr:colOff>
          <xdr:row>82</xdr:row>
          <xdr:rowOff>317500</xdr:rowOff>
        </xdr:to>
        <xdr:sp macro="" textlink="">
          <xdr:nvSpPr>
            <xdr:cNvPr id="613381" name="Check Box 5" hidden="1">
              <a:extLst>
                <a:ext uri="{63B3BB69-23CF-44E3-9099-C40C66FF867C}">
                  <a14:compatExt spid="_x0000_s613381"/>
                </a:ext>
                <a:ext uri="{FF2B5EF4-FFF2-40B4-BE49-F238E27FC236}">
                  <a16:creationId xmlns:a16="http://schemas.microsoft.com/office/drawing/2014/main" id="{00000000-0008-0000-0000-000005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1524000</xdr:colOff>
          <xdr:row>82</xdr:row>
          <xdr:rowOff>63500</xdr:rowOff>
        </xdr:from>
        <xdr:to>
          <xdr:col>38</xdr:col>
          <xdr:colOff>1955800</xdr:colOff>
          <xdr:row>82</xdr:row>
          <xdr:rowOff>304800</xdr:rowOff>
        </xdr:to>
        <xdr:sp macro="" textlink="">
          <xdr:nvSpPr>
            <xdr:cNvPr id="613382" name="Check Box 6" hidden="1">
              <a:extLst>
                <a:ext uri="{63B3BB69-23CF-44E3-9099-C40C66FF867C}">
                  <a14:compatExt spid="_x0000_s613382"/>
                </a:ext>
                <a:ext uri="{FF2B5EF4-FFF2-40B4-BE49-F238E27FC236}">
                  <a16:creationId xmlns:a16="http://schemas.microsoft.com/office/drawing/2014/main" id="{00000000-0008-0000-0000-000006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1524000</xdr:colOff>
          <xdr:row>82</xdr:row>
          <xdr:rowOff>63500</xdr:rowOff>
        </xdr:from>
        <xdr:to>
          <xdr:col>44</xdr:col>
          <xdr:colOff>1955800</xdr:colOff>
          <xdr:row>82</xdr:row>
          <xdr:rowOff>304800</xdr:rowOff>
        </xdr:to>
        <xdr:sp macro="" textlink="">
          <xdr:nvSpPr>
            <xdr:cNvPr id="613383" name="Check Box 7" hidden="1">
              <a:extLst>
                <a:ext uri="{63B3BB69-23CF-44E3-9099-C40C66FF867C}">
                  <a14:compatExt spid="_x0000_s613383"/>
                </a:ext>
                <a:ext uri="{FF2B5EF4-FFF2-40B4-BE49-F238E27FC236}">
                  <a16:creationId xmlns:a16="http://schemas.microsoft.com/office/drawing/2014/main" id="{00000000-0008-0000-0000-000007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1524000</xdr:colOff>
          <xdr:row>82</xdr:row>
          <xdr:rowOff>76200</xdr:rowOff>
        </xdr:from>
        <xdr:to>
          <xdr:col>50</xdr:col>
          <xdr:colOff>1981200</xdr:colOff>
          <xdr:row>82</xdr:row>
          <xdr:rowOff>304800</xdr:rowOff>
        </xdr:to>
        <xdr:sp macro="" textlink="">
          <xdr:nvSpPr>
            <xdr:cNvPr id="613384" name="Check Box 8" hidden="1">
              <a:extLst>
                <a:ext uri="{63B3BB69-23CF-44E3-9099-C40C66FF867C}">
                  <a14:compatExt spid="_x0000_s613384"/>
                </a:ext>
                <a:ext uri="{FF2B5EF4-FFF2-40B4-BE49-F238E27FC236}">
                  <a16:creationId xmlns:a16="http://schemas.microsoft.com/office/drawing/2014/main" id="{00000000-0008-0000-0000-0000085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75</xdr:col>
      <xdr:colOff>16622</xdr:colOff>
      <xdr:row>437</xdr:row>
      <xdr:rowOff>6350</xdr:rowOff>
    </xdr:from>
    <xdr:to>
      <xdr:col>77</xdr:col>
      <xdr:colOff>317500</xdr:colOff>
      <xdr:row>439</xdr:row>
      <xdr:rowOff>0</xdr:rowOff>
    </xdr:to>
    <xdr:sp macro="" textlink="">
      <xdr:nvSpPr>
        <xdr:cNvPr id="10" name="Left Brac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5400000">
          <a:off x="34853936" y="103878436"/>
          <a:ext cx="476250" cy="2713878"/>
        </a:xfrm>
        <a:prstGeom prst="leftBrace">
          <a:avLst/>
        </a:prstGeom>
        <a:ln w="12700">
          <a:solidFill>
            <a:srgbClr val="26425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109</xdr:col>
      <xdr:colOff>10584</xdr:colOff>
      <xdr:row>456</xdr:row>
      <xdr:rowOff>244572</xdr:rowOff>
    </xdr:from>
    <xdr:to>
      <xdr:col>109</xdr:col>
      <xdr:colOff>76200</xdr:colOff>
      <xdr:row>456</xdr:row>
      <xdr:rowOff>311150</xdr:rowOff>
    </xdr:to>
    <xdr:sp macro="" textlink="">
      <xdr:nvSpPr>
        <xdr:cNvPr id="11" name="Rounded Rectangle 59508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4750084" y="109642372"/>
          <a:ext cx="65616" cy="0"/>
        </a:xfrm>
        <a:prstGeom prst="roundRect">
          <a:avLst/>
        </a:prstGeom>
        <a:solidFill>
          <a:srgbClr val="FF75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51</xdr:col>
      <xdr:colOff>152112</xdr:colOff>
      <xdr:row>157</xdr:row>
      <xdr:rowOff>32819</xdr:rowOff>
    </xdr:from>
    <xdr:to>
      <xdr:col>52</xdr:col>
      <xdr:colOff>51106</xdr:colOff>
      <xdr:row>164</xdr:row>
      <xdr:rowOff>13016</xdr:rowOff>
    </xdr:to>
    <xdr:sp macro="" textlink="">
      <xdr:nvSpPr>
        <xdr:cNvPr id="12" name="Rectangle: Top Corners Snipped 2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16200000" flipH="1">
          <a:off x="19091660" y="30547071"/>
          <a:ext cx="1402597" cy="38694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84</xdr:col>
      <xdr:colOff>0</xdr:colOff>
      <xdr:row>198</xdr:row>
      <xdr:rowOff>88900</xdr:rowOff>
    </xdr:from>
    <xdr:to>
      <xdr:col>91</xdr:col>
      <xdr:colOff>0</xdr:colOff>
      <xdr:row>201</xdr:row>
      <xdr:rowOff>50800</xdr:rowOff>
    </xdr:to>
    <xdr:graphicFrame macro="">
      <xdr:nvGraphicFramePr>
        <xdr:cNvPr id="613397" name="Chart 13">
          <a:extLst>
            <a:ext uri="{FF2B5EF4-FFF2-40B4-BE49-F238E27FC236}">
              <a16:creationId xmlns:a16="http://schemas.microsoft.com/office/drawing/2014/main" id="{00000000-0008-0000-0000-0000155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73</xdr:col>
      <xdr:colOff>0</xdr:colOff>
      <xdr:row>224</xdr:row>
      <xdr:rowOff>190500</xdr:rowOff>
    </xdr:from>
    <xdr:to>
      <xdr:col>76</xdr:col>
      <xdr:colOff>0</xdr:colOff>
      <xdr:row>226</xdr:row>
      <xdr:rowOff>317500</xdr:rowOff>
    </xdr:to>
    <xdr:graphicFrame macro="">
      <xdr:nvGraphicFramePr>
        <xdr:cNvPr id="613398" name="Chart 14">
          <a:extLst>
            <a:ext uri="{FF2B5EF4-FFF2-40B4-BE49-F238E27FC236}">
              <a16:creationId xmlns:a16="http://schemas.microsoft.com/office/drawing/2014/main" id="{00000000-0008-0000-0000-0000165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152112</xdr:colOff>
      <xdr:row>157</xdr:row>
      <xdr:rowOff>32819</xdr:rowOff>
    </xdr:from>
    <xdr:to>
      <xdr:col>49</xdr:col>
      <xdr:colOff>51106</xdr:colOff>
      <xdr:row>164</xdr:row>
      <xdr:rowOff>13016</xdr:rowOff>
    </xdr:to>
    <xdr:sp macro="" textlink="">
      <xdr:nvSpPr>
        <xdr:cNvPr id="16" name="Rectangle: Top Corners Snipped 2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16200000" flipH="1">
          <a:off x="17231110" y="30540721"/>
          <a:ext cx="1402597" cy="51394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20</xdr:col>
      <xdr:colOff>419100</xdr:colOff>
      <xdr:row>132</xdr:row>
      <xdr:rowOff>12700</xdr:rowOff>
    </xdr:from>
    <xdr:to>
      <xdr:col>20</xdr:col>
      <xdr:colOff>1524000</xdr:colOff>
      <xdr:row>137</xdr:row>
      <xdr:rowOff>190500</xdr:rowOff>
    </xdr:to>
    <xdr:graphicFrame macro="">
      <xdr:nvGraphicFramePr>
        <xdr:cNvPr id="613400" name="Chart 18">
          <a:extLst>
            <a:ext uri="{FF2B5EF4-FFF2-40B4-BE49-F238E27FC236}">
              <a16:creationId xmlns:a16="http://schemas.microsoft.com/office/drawing/2014/main" id="{00000000-0008-0000-0000-0000185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</xdr:colOff>
      <xdr:row>127</xdr:row>
      <xdr:rowOff>76200</xdr:rowOff>
    </xdr:from>
    <xdr:to>
      <xdr:col>20</xdr:col>
      <xdr:colOff>1917700</xdr:colOff>
      <xdr:row>131</xdr:row>
      <xdr:rowOff>381000</xdr:rowOff>
    </xdr:to>
    <xdr:graphicFrame macro="">
      <xdr:nvGraphicFramePr>
        <xdr:cNvPr id="613401" name="Chart 23">
          <a:extLst>
            <a:ext uri="{FF2B5EF4-FFF2-40B4-BE49-F238E27FC236}">
              <a16:creationId xmlns:a16="http://schemas.microsoft.com/office/drawing/2014/main" id="{00000000-0008-0000-0000-0000195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174235</xdr:colOff>
      <xdr:row>150</xdr:row>
      <xdr:rowOff>31359</xdr:rowOff>
    </xdr:from>
    <xdr:to>
      <xdr:col>32</xdr:col>
      <xdr:colOff>840989</xdr:colOff>
      <xdr:row>151</xdr:row>
      <xdr:rowOff>253613</xdr:rowOff>
    </xdr:to>
    <xdr:sp macro="" textlink="">
      <xdr:nvSpPr>
        <xdr:cNvPr id="18" name="Arc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10800000">
          <a:off x="12068869" y="27382822"/>
          <a:ext cx="666754" cy="671401"/>
        </a:xfrm>
        <a:prstGeom prst="arc">
          <a:avLst>
            <a:gd name="adj1" fmla="val 16200000"/>
            <a:gd name="adj2" fmla="val 173914"/>
          </a:avLst>
        </a:prstGeom>
        <a:ln w="25400">
          <a:solidFill>
            <a:schemeClr val="tx1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2565400</xdr:colOff>
      <xdr:row>0</xdr:row>
      <xdr:rowOff>76200</xdr:rowOff>
    </xdr:from>
    <xdr:to>
      <xdr:col>13</xdr:col>
      <xdr:colOff>2070100</xdr:colOff>
      <xdr:row>54</xdr:row>
      <xdr:rowOff>50800</xdr:rowOff>
    </xdr:to>
    <xdr:grpSp>
      <xdr:nvGrpSpPr>
        <xdr:cNvPr id="614401" name="Group 7">
          <a:extLst>
            <a:ext uri="{FF2B5EF4-FFF2-40B4-BE49-F238E27FC236}">
              <a16:creationId xmlns:a16="http://schemas.microsoft.com/office/drawing/2014/main" id="{00000000-0008-0000-0100-000001600900}"/>
            </a:ext>
          </a:extLst>
        </xdr:cNvPr>
        <xdr:cNvGrpSpPr>
          <a:grpSpLocks/>
        </xdr:cNvGrpSpPr>
      </xdr:nvGrpSpPr>
      <xdr:grpSpPr bwMode="auto">
        <a:xfrm>
          <a:off x="3390900" y="76200"/>
          <a:ext cx="11925300" cy="11455400"/>
          <a:chOff x="3390899" y="76200"/>
          <a:chExt cx="11931387" cy="11455400"/>
        </a:xfrm>
      </xdr:grpSpPr>
      <xdr:pic>
        <xdr:nvPicPr>
          <xdr:cNvPr id="614439" name="Picture 1">
            <a:extLst>
              <a:ext uri="{FF2B5EF4-FFF2-40B4-BE49-F238E27FC236}">
                <a16:creationId xmlns:a16="http://schemas.microsoft.com/office/drawing/2014/main" id="{00000000-0008-0000-0100-0000276009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90899" y="76200"/>
            <a:ext cx="11931387" cy="11455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4153288" y="6997700"/>
            <a:ext cx="800508" cy="800100"/>
          </a:xfrm>
          <a:prstGeom prst="ellips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3251200</xdr:colOff>
      <xdr:row>0</xdr:row>
      <xdr:rowOff>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0" y="0"/>
          <a:ext cx="3251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254000</xdr:colOff>
      <xdr:row>0</xdr:row>
      <xdr:rowOff>0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/>
      </xdr:nvCxnSpPr>
      <xdr:spPr>
        <a:xfrm>
          <a:off x="0" y="0"/>
          <a:ext cx="254000" cy="0"/>
        </a:xfrm>
        <a:prstGeom prst="line">
          <a:avLst/>
        </a:prstGeom>
        <a:ln w="22225">
          <a:solidFill>
            <a:srgbClr val="F177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31</xdr:row>
      <xdr:rowOff>0</xdr:rowOff>
    </xdr:from>
    <xdr:to>
      <xdr:col>13</xdr:col>
      <xdr:colOff>254000</xdr:colOff>
      <xdr:row>31</xdr:row>
      <xdr:rowOff>0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/>
      </xdr:nvCxnSpPr>
      <xdr:spPr>
        <a:xfrm>
          <a:off x="12420600" y="6108700"/>
          <a:ext cx="254000" cy="0"/>
        </a:xfrm>
        <a:prstGeom prst="line">
          <a:avLst/>
        </a:prstGeom>
        <a:ln w="22225">
          <a:solidFill>
            <a:srgbClr val="F177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2895600</xdr:colOff>
      <xdr:row>20</xdr:row>
      <xdr:rowOff>177800</xdr:rowOff>
    </xdr:from>
    <xdr:to>
      <xdr:col>13</xdr:col>
      <xdr:colOff>3162300</xdr:colOff>
      <xdr:row>22</xdr:row>
      <xdr:rowOff>12700</xdr:rowOff>
    </xdr:to>
    <xdr:sp macro="" textlink="">
      <xdr:nvSpPr>
        <xdr:cNvPr id="616466" name="Oval 616465">
          <a:extLst>
            <a:ext uri="{FF2B5EF4-FFF2-40B4-BE49-F238E27FC236}">
              <a16:creationId xmlns:a16="http://schemas.microsoft.com/office/drawing/2014/main" id="{00000000-0008-0000-0100-000012680900}"/>
            </a:ext>
          </a:extLst>
        </xdr:cNvPr>
        <xdr:cNvSpPr/>
      </xdr:nvSpPr>
      <xdr:spPr>
        <a:xfrm>
          <a:off x="15316200" y="43180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2908299</xdr:colOff>
      <xdr:row>27</xdr:row>
      <xdr:rowOff>127000</xdr:rowOff>
    </xdr:from>
    <xdr:to>
      <xdr:col>13</xdr:col>
      <xdr:colOff>3174999</xdr:colOff>
      <xdr:row>28</xdr:row>
      <xdr:rowOff>177800</xdr:rowOff>
    </xdr:to>
    <xdr:sp macro="" textlink="">
      <xdr:nvSpPr>
        <xdr:cNvPr id="616467" name="Oval 616466">
          <a:extLst>
            <a:ext uri="{FF2B5EF4-FFF2-40B4-BE49-F238E27FC236}">
              <a16:creationId xmlns:a16="http://schemas.microsoft.com/office/drawing/2014/main" id="{00000000-0008-0000-0100-000013680900}"/>
            </a:ext>
          </a:extLst>
        </xdr:cNvPr>
        <xdr:cNvSpPr/>
      </xdr:nvSpPr>
      <xdr:spPr>
        <a:xfrm>
          <a:off x="15328899" y="57785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2895600</xdr:colOff>
      <xdr:row>32</xdr:row>
      <xdr:rowOff>203200</xdr:rowOff>
    </xdr:from>
    <xdr:to>
      <xdr:col>13</xdr:col>
      <xdr:colOff>3162300</xdr:colOff>
      <xdr:row>34</xdr:row>
      <xdr:rowOff>38100</xdr:rowOff>
    </xdr:to>
    <xdr:sp macro="" textlink="">
      <xdr:nvSpPr>
        <xdr:cNvPr id="616468" name="Oval 616467">
          <a:extLst>
            <a:ext uri="{FF2B5EF4-FFF2-40B4-BE49-F238E27FC236}">
              <a16:creationId xmlns:a16="http://schemas.microsoft.com/office/drawing/2014/main" id="{00000000-0008-0000-0100-000014680900}"/>
            </a:ext>
          </a:extLst>
        </xdr:cNvPr>
        <xdr:cNvSpPr/>
      </xdr:nvSpPr>
      <xdr:spPr>
        <a:xfrm>
          <a:off x="15316200" y="69342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2882900</xdr:colOff>
      <xdr:row>39</xdr:row>
      <xdr:rowOff>0</xdr:rowOff>
    </xdr:from>
    <xdr:to>
      <xdr:col>13</xdr:col>
      <xdr:colOff>3149600</xdr:colOff>
      <xdr:row>40</xdr:row>
      <xdr:rowOff>50800</xdr:rowOff>
    </xdr:to>
    <xdr:sp macro="" textlink="">
      <xdr:nvSpPr>
        <xdr:cNvPr id="616469" name="Oval 616468">
          <a:extLst>
            <a:ext uri="{FF2B5EF4-FFF2-40B4-BE49-F238E27FC236}">
              <a16:creationId xmlns:a16="http://schemas.microsoft.com/office/drawing/2014/main" id="{00000000-0008-0000-0100-000015680900}"/>
            </a:ext>
          </a:extLst>
        </xdr:cNvPr>
        <xdr:cNvSpPr/>
      </xdr:nvSpPr>
      <xdr:spPr>
        <a:xfrm>
          <a:off x="15303500" y="82423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2882900</xdr:colOff>
      <xdr:row>51</xdr:row>
      <xdr:rowOff>177800</xdr:rowOff>
    </xdr:from>
    <xdr:to>
      <xdr:col>13</xdr:col>
      <xdr:colOff>3149600</xdr:colOff>
      <xdr:row>53</xdr:row>
      <xdr:rowOff>12700</xdr:rowOff>
    </xdr:to>
    <xdr:sp macro="" textlink="">
      <xdr:nvSpPr>
        <xdr:cNvPr id="616470" name="Oval 616469">
          <a:extLst>
            <a:ext uri="{FF2B5EF4-FFF2-40B4-BE49-F238E27FC236}">
              <a16:creationId xmlns:a16="http://schemas.microsoft.com/office/drawing/2014/main" id="{00000000-0008-0000-0100-000016680900}"/>
            </a:ext>
          </a:extLst>
        </xdr:cNvPr>
        <xdr:cNvSpPr/>
      </xdr:nvSpPr>
      <xdr:spPr>
        <a:xfrm>
          <a:off x="15303500" y="110109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2870199</xdr:colOff>
      <xdr:row>61</xdr:row>
      <xdr:rowOff>127000</xdr:rowOff>
    </xdr:from>
    <xdr:to>
      <xdr:col>13</xdr:col>
      <xdr:colOff>3136899</xdr:colOff>
      <xdr:row>62</xdr:row>
      <xdr:rowOff>177800</xdr:rowOff>
    </xdr:to>
    <xdr:sp macro="" textlink="">
      <xdr:nvSpPr>
        <xdr:cNvPr id="616471" name="Oval 616470">
          <a:extLst>
            <a:ext uri="{FF2B5EF4-FFF2-40B4-BE49-F238E27FC236}">
              <a16:creationId xmlns:a16="http://schemas.microsoft.com/office/drawing/2014/main" id="{00000000-0008-0000-0100-000017680900}"/>
            </a:ext>
          </a:extLst>
        </xdr:cNvPr>
        <xdr:cNvSpPr/>
      </xdr:nvSpPr>
      <xdr:spPr>
        <a:xfrm>
          <a:off x="15290799" y="131191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292100</xdr:colOff>
      <xdr:row>53</xdr:row>
      <xdr:rowOff>0</xdr:rowOff>
    </xdr:from>
    <xdr:to>
      <xdr:col>11</xdr:col>
      <xdr:colOff>558800</xdr:colOff>
      <xdr:row>54</xdr:row>
      <xdr:rowOff>50800</xdr:rowOff>
    </xdr:to>
    <xdr:sp macro="" textlink="">
      <xdr:nvSpPr>
        <xdr:cNvPr id="616489" name="Oval 616488">
          <a:extLst>
            <a:ext uri="{FF2B5EF4-FFF2-40B4-BE49-F238E27FC236}">
              <a16:creationId xmlns:a16="http://schemas.microsoft.com/office/drawing/2014/main" id="{00000000-0008-0000-0100-000029680900}"/>
            </a:ext>
          </a:extLst>
        </xdr:cNvPr>
        <xdr:cNvSpPr/>
      </xdr:nvSpPr>
      <xdr:spPr>
        <a:xfrm>
          <a:off x="11887200" y="112649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266700</xdr:colOff>
      <xdr:row>53</xdr:row>
      <xdr:rowOff>25400</xdr:rowOff>
    </xdr:from>
    <xdr:to>
      <xdr:col>7</xdr:col>
      <xdr:colOff>533400</xdr:colOff>
      <xdr:row>54</xdr:row>
      <xdr:rowOff>76200</xdr:rowOff>
    </xdr:to>
    <xdr:sp macro="" textlink="">
      <xdr:nvSpPr>
        <xdr:cNvPr id="616490" name="Oval 616489">
          <a:extLst>
            <a:ext uri="{FF2B5EF4-FFF2-40B4-BE49-F238E27FC236}">
              <a16:creationId xmlns:a16="http://schemas.microsoft.com/office/drawing/2014/main" id="{00000000-0008-0000-0100-00002A680900}"/>
            </a:ext>
          </a:extLst>
        </xdr:cNvPr>
        <xdr:cNvSpPr/>
      </xdr:nvSpPr>
      <xdr:spPr>
        <a:xfrm>
          <a:off x="8559800" y="112903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292100</xdr:colOff>
      <xdr:row>53</xdr:row>
      <xdr:rowOff>50800</xdr:rowOff>
    </xdr:from>
    <xdr:to>
      <xdr:col>3</xdr:col>
      <xdr:colOff>558800</xdr:colOff>
      <xdr:row>54</xdr:row>
      <xdr:rowOff>101600</xdr:rowOff>
    </xdr:to>
    <xdr:sp macro="" textlink="">
      <xdr:nvSpPr>
        <xdr:cNvPr id="616491" name="Oval 616490">
          <a:extLst>
            <a:ext uri="{FF2B5EF4-FFF2-40B4-BE49-F238E27FC236}">
              <a16:creationId xmlns:a16="http://schemas.microsoft.com/office/drawing/2014/main" id="{00000000-0008-0000-0100-00002B680900}"/>
            </a:ext>
          </a:extLst>
        </xdr:cNvPr>
        <xdr:cNvSpPr/>
      </xdr:nvSpPr>
      <xdr:spPr>
        <a:xfrm>
          <a:off x="5283200" y="113157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292100</xdr:colOff>
      <xdr:row>53</xdr:row>
      <xdr:rowOff>76200</xdr:rowOff>
    </xdr:from>
    <xdr:to>
      <xdr:col>1</xdr:col>
      <xdr:colOff>558800</xdr:colOff>
      <xdr:row>54</xdr:row>
      <xdr:rowOff>127000</xdr:rowOff>
    </xdr:to>
    <xdr:sp macro="" textlink="">
      <xdr:nvSpPr>
        <xdr:cNvPr id="616492" name="Oval 616491">
          <a:extLst>
            <a:ext uri="{FF2B5EF4-FFF2-40B4-BE49-F238E27FC236}">
              <a16:creationId xmlns:a16="http://schemas.microsoft.com/office/drawing/2014/main" id="{00000000-0008-0000-0100-00002C680900}"/>
            </a:ext>
          </a:extLst>
        </xdr:cNvPr>
        <xdr:cNvSpPr/>
      </xdr:nvSpPr>
      <xdr:spPr>
        <a:xfrm>
          <a:off x="1117600" y="113411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292100</xdr:colOff>
      <xdr:row>21</xdr:row>
      <xdr:rowOff>189543</xdr:rowOff>
    </xdr:from>
    <xdr:to>
      <xdr:col>13</xdr:col>
      <xdr:colOff>2934657</xdr:colOff>
      <xdr:row>37</xdr:row>
      <xdr:rowOff>0</xdr:rowOff>
    </xdr:to>
    <xdr:cxnSp macro="">
      <xdr:nvCxnSpPr>
        <xdr:cNvPr id="616499" name="Straight Connector 616498">
          <a:extLst>
            <a:ext uri="{FF2B5EF4-FFF2-40B4-BE49-F238E27FC236}">
              <a16:creationId xmlns:a16="http://schemas.microsoft.com/office/drawing/2014/main" id="{00000000-0008-0000-0100-000033680900}"/>
            </a:ext>
          </a:extLst>
        </xdr:cNvPr>
        <xdr:cNvCxnSpPr>
          <a:endCxn id="616466" idx="3"/>
        </xdr:cNvCxnSpPr>
      </xdr:nvCxnSpPr>
      <xdr:spPr>
        <a:xfrm flipV="1">
          <a:off x="12712700" y="4545643"/>
          <a:ext cx="3468057" cy="3264857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101600</xdr:colOff>
      <xdr:row>28</xdr:row>
      <xdr:rowOff>44450</xdr:rowOff>
    </xdr:from>
    <xdr:to>
      <xdr:col>13</xdr:col>
      <xdr:colOff>2908299</xdr:colOff>
      <xdr:row>38</xdr:row>
      <xdr:rowOff>25400</xdr:rowOff>
    </xdr:to>
    <xdr:cxnSp macro="">
      <xdr:nvCxnSpPr>
        <xdr:cNvPr id="616501" name="Straight Connector 616500">
          <a:extLst>
            <a:ext uri="{FF2B5EF4-FFF2-40B4-BE49-F238E27FC236}">
              <a16:creationId xmlns:a16="http://schemas.microsoft.com/office/drawing/2014/main" id="{00000000-0008-0000-0100-000035680900}"/>
            </a:ext>
          </a:extLst>
        </xdr:cNvPr>
        <xdr:cNvCxnSpPr>
          <a:endCxn id="616467" idx="2"/>
        </xdr:cNvCxnSpPr>
      </xdr:nvCxnSpPr>
      <xdr:spPr>
        <a:xfrm flipV="1">
          <a:off x="12522200" y="5911850"/>
          <a:ext cx="3632199" cy="21399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177800</xdr:colOff>
      <xdr:row>33</xdr:row>
      <xdr:rowOff>120650</xdr:rowOff>
    </xdr:from>
    <xdr:to>
      <xdr:col>13</xdr:col>
      <xdr:colOff>2895600</xdr:colOff>
      <xdr:row>39</xdr:row>
      <xdr:rowOff>12700</xdr:rowOff>
    </xdr:to>
    <xdr:cxnSp macro="">
      <xdr:nvCxnSpPr>
        <xdr:cNvPr id="616503" name="Straight Connector 616502">
          <a:extLst>
            <a:ext uri="{FF2B5EF4-FFF2-40B4-BE49-F238E27FC236}">
              <a16:creationId xmlns:a16="http://schemas.microsoft.com/office/drawing/2014/main" id="{00000000-0008-0000-0100-000037680900}"/>
            </a:ext>
          </a:extLst>
        </xdr:cNvPr>
        <xdr:cNvCxnSpPr>
          <a:endCxn id="616468" idx="2"/>
        </xdr:cNvCxnSpPr>
      </xdr:nvCxnSpPr>
      <xdr:spPr>
        <a:xfrm flipV="1">
          <a:off x="12598400" y="7067550"/>
          <a:ext cx="3543300" cy="11874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2832099</xdr:colOff>
      <xdr:row>45</xdr:row>
      <xdr:rowOff>63500</xdr:rowOff>
    </xdr:from>
    <xdr:to>
      <xdr:col>13</xdr:col>
      <xdr:colOff>3098799</xdr:colOff>
      <xdr:row>46</xdr:row>
      <xdr:rowOff>114300</xdr:rowOff>
    </xdr:to>
    <xdr:sp macro="" textlink="">
      <xdr:nvSpPr>
        <xdr:cNvPr id="616507" name="Oval 616506">
          <a:extLst>
            <a:ext uri="{FF2B5EF4-FFF2-40B4-BE49-F238E27FC236}">
              <a16:creationId xmlns:a16="http://schemas.microsoft.com/office/drawing/2014/main" id="{00000000-0008-0000-0100-00003B680900}"/>
            </a:ext>
          </a:extLst>
        </xdr:cNvPr>
        <xdr:cNvSpPr/>
      </xdr:nvSpPr>
      <xdr:spPr>
        <a:xfrm>
          <a:off x="16078199" y="96012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152400</xdr:colOff>
      <xdr:row>39</xdr:row>
      <xdr:rowOff>133350</xdr:rowOff>
    </xdr:from>
    <xdr:to>
      <xdr:col>13</xdr:col>
      <xdr:colOff>2882900</xdr:colOff>
      <xdr:row>42</xdr:row>
      <xdr:rowOff>127000</xdr:rowOff>
    </xdr:to>
    <xdr:cxnSp macro="">
      <xdr:nvCxnSpPr>
        <xdr:cNvPr id="616509" name="Straight Connector 616508">
          <a:extLst>
            <a:ext uri="{FF2B5EF4-FFF2-40B4-BE49-F238E27FC236}">
              <a16:creationId xmlns:a16="http://schemas.microsoft.com/office/drawing/2014/main" id="{00000000-0008-0000-0100-00003D680900}"/>
            </a:ext>
          </a:extLst>
        </xdr:cNvPr>
        <xdr:cNvCxnSpPr>
          <a:endCxn id="616469" idx="2"/>
        </xdr:cNvCxnSpPr>
      </xdr:nvCxnSpPr>
      <xdr:spPr>
        <a:xfrm flipV="1">
          <a:off x="11747500" y="8375650"/>
          <a:ext cx="4381500" cy="6413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635000</xdr:colOff>
      <xdr:row>43</xdr:row>
      <xdr:rowOff>38100</xdr:rowOff>
    </xdr:from>
    <xdr:to>
      <xdr:col>13</xdr:col>
      <xdr:colOff>2832099</xdr:colOff>
      <xdr:row>45</xdr:row>
      <xdr:rowOff>196850</xdr:rowOff>
    </xdr:to>
    <xdr:cxnSp macro="">
      <xdr:nvCxnSpPr>
        <xdr:cNvPr id="616511" name="Straight Connector 616510">
          <a:extLst>
            <a:ext uri="{FF2B5EF4-FFF2-40B4-BE49-F238E27FC236}">
              <a16:creationId xmlns:a16="http://schemas.microsoft.com/office/drawing/2014/main" id="{00000000-0008-0000-0100-00003F680900}"/>
            </a:ext>
          </a:extLst>
        </xdr:cNvPr>
        <xdr:cNvCxnSpPr>
          <a:endCxn id="616507" idx="2"/>
        </xdr:cNvCxnSpPr>
      </xdr:nvCxnSpPr>
      <xdr:spPr>
        <a:xfrm>
          <a:off x="12230100" y="9144000"/>
          <a:ext cx="3848099" cy="5905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889000</xdr:colOff>
      <xdr:row>47</xdr:row>
      <xdr:rowOff>0</xdr:rowOff>
    </xdr:from>
    <xdr:to>
      <xdr:col>13</xdr:col>
      <xdr:colOff>2882900</xdr:colOff>
      <xdr:row>52</xdr:row>
      <xdr:rowOff>95250</xdr:rowOff>
    </xdr:to>
    <xdr:cxnSp macro="">
      <xdr:nvCxnSpPr>
        <xdr:cNvPr id="616513" name="Straight Connector 616512">
          <a:extLst>
            <a:ext uri="{FF2B5EF4-FFF2-40B4-BE49-F238E27FC236}">
              <a16:creationId xmlns:a16="http://schemas.microsoft.com/office/drawing/2014/main" id="{00000000-0008-0000-0100-000041680900}"/>
            </a:ext>
          </a:extLst>
        </xdr:cNvPr>
        <xdr:cNvCxnSpPr>
          <a:endCxn id="616470" idx="2"/>
        </xdr:cNvCxnSpPr>
      </xdr:nvCxnSpPr>
      <xdr:spPr>
        <a:xfrm>
          <a:off x="14135100" y="9969500"/>
          <a:ext cx="1993900" cy="11747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46</xdr:row>
      <xdr:rowOff>203200</xdr:rowOff>
    </xdr:from>
    <xdr:to>
      <xdr:col>13</xdr:col>
      <xdr:colOff>2909256</xdr:colOff>
      <xdr:row>61</xdr:row>
      <xdr:rowOff>166057</xdr:rowOff>
    </xdr:to>
    <xdr:cxnSp macro="">
      <xdr:nvCxnSpPr>
        <xdr:cNvPr id="616516" name="Straight Connector 616515">
          <a:extLst>
            <a:ext uri="{FF2B5EF4-FFF2-40B4-BE49-F238E27FC236}">
              <a16:creationId xmlns:a16="http://schemas.microsoft.com/office/drawing/2014/main" id="{00000000-0008-0000-0100-000044680900}"/>
            </a:ext>
          </a:extLst>
        </xdr:cNvPr>
        <xdr:cNvCxnSpPr>
          <a:endCxn id="616471" idx="1"/>
        </xdr:cNvCxnSpPr>
      </xdr:nvCxnSpPr>
      <xdr:spPr>
        <a:xfrm>
          <a:off x="13360400" y="9956800"/>
          <a:ext cx="2794956" cy="3201357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425450</xdr:colOff>
      <xdr:row>46</xdr:row>
      <xdr:rowOff>25400</xdr:rowOff>
    </xdr:from>
    <xdr:to>
      <xdr:col>11</xdr:col>
      <xdr:colOff>558800</xdr:colOff>
      <xdr:row>53</xdr:row>
      <xdr:rowOff>0</xdr:rowOff>
    </xdr:to>
    <xdr:cxnSp macro="">
      <xdr:nvCxnSpPr>
        <xdr:cNvPr id="616518" name="Straight Connector 616517">
          <a:extLst>
            <a:ext uri="{FF2B5EF4-FFF2-40B4-BE49-F238E27FC236}">
              <a16:creationId xmlns:a16="http://schemas.microsoft.com/office/drawing/2014/main" id="{00000000-0008-0000-0100-000046680900}"/>
            </a:ext>
          </a:extLst>
        </xdr:cNvPr>
        <xdr:cNvCxnSpPr>
          <a:endCxn id="616489" idx="0"/>
        </xdr:cNvCxnSpPr>
      </xdr:nvCxnSpPr>
      <xdr:spPr>
        <a:xfrm flipH="1">
          <a:off x="12020550" y="9779000"/>
          <a:ext cx="133350" cy="148590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400050</xdr:colOff>
      <xdr:row>39</xdr:row>
      <xdr:rowOff>152400</xdr:rowOff>
    </xdr:from>
    <xdr:to>
      <xdr:col>10</xdr:col>
      <xdr:colOff>76200</xdr:colOff>
      <xdr:row>53</xdr:row>
      <xdr:rowOff>25400</xdr:rowOff>
    </xdr:to>
    <xdr:cxnSp macro="">
      <xdr:nvCxnSpPr>
        <xdr:cNvPr id="616520" name="Straight Connector 616519">
          <a:extLst>
            <a:ext uri="{FF2B5EF4-FFF2-40B4-BE49-F238E27FC236}">
              <a16:creationId xmlns:a16="http://schemas.microsoft.com/office/drawing/2014/main" id="{00000000-0008-0000-0100-000048680900}"/>
            </a:ext>
          </a:extLst>
        </xdr:cNvPr>
        <xdr:cNvCxnSpPr>
          <a:endCxn id="616490" idx="0"/>
        </xdr:cNvCxnSpPr>
      </xdr:nvCxnSpPr>
      <xdr:spPr>
        <a:xfrm flipH="1">
          <a:off x="8693150" y="8394700"/>
          <a:ext cx="2152650" cy="289560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762000</xdr:colOff>
      <xdr:row>44</xdr:row>
      <xdr:rowOff>63500</xdr:rowOff>
    </xdr:from>
    <xdr:to>
      <xdr:col>9</xdr:col>
      <xdr:colOff>88900</xdr:colOff>
      <xdr:row>51</xdr:row>
      <xdr:rowOff>114300</xdr:rowOff>
    </xdr:to>
    <xdr:cxnSp macro="">
      <xdr:nvCxnSpPr>
        <xdr:cNvPr id="616522" name="Straight Connector 616521">
          <a:extLst>
            <a:ext uri="{FF2B5EF4-FFF2-40B4-BE49-F238E27FC236}">
              <a16:creationId xmlns:a16="http://schemas.microsoft.com/office/drawing/2014/main" id="{00000000-0008-0000-0100-00004A680900}"/>
            </a:ext>
          </a:extLst>
        </xdr:cNvPr>
        <xdr:cNvCxnSpPr/>
      </xdr:nvCxnSpPr>
      <xdr:spPr>
        <a:xfrm flipH="1">
          <a:off x="8229600" y="9385300"/>
          <a:ext cx="1803400" cy="156210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558800</xdr:colOff>
      <xdr:row>51</xdr:row>
      <xdr:rowOff>114300</xdr:rowOff>
    </xdr:from>
    <xdr:to>
      <xdr:col>6</xdr:col>
      <xdr:colOff>736600</xdr:colOff>
      <xdr:row>53</xdr:row>
      <xdr:rowOff>184150</xdr:rowOff>
    </xdr:to>
    <xdr:cxnSp macro="">
      <xdr:nvCxnSpPr>
        <xdr:cNvPr id="616527" name="Straight Connector 616526">
          <a:extLst>
            <a:ext uri="{FF2B5EF4-FFF2-40B4-BE49-F238E27FC236}">
              <a16:creationId xmlns:a16="http://schemas.microsoft.com/office/drawing/2014/main" id="{00000000-0008-0000-0100-00004F680900}"/>
            </a:ext>
          </a:extLst>
        </xdr:cNvPr>
        <xdr:cNvCxnSpPr>
          <a:endCxn id="616491" idx="6"/>
        </xdr:cNvCxnSpPr>
      </xdr:nvCxnSpPr>
      <xdr:spPr>
        <a:xfrm flipH="1">
          <a:off x="5549900" y="10947400"/>
          <a:ext cx="2654300" cy="5016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571500</xdr:colOff>
      <xdr:row>39</xdr:row>
      <xdr:rowOff>12700</xdr:rowOff>
    </xdr:from>
    <xdr:to>
      <xdr:col>8</xdr:col>
      <xdr:colOff>50800</xdr:colOff>
      <xdr:row>50</xdr:row>
      <xdr:rowOff>38100</xdr:rowOff>
    </xdr:to>
    <xdr:cxnSp macro="">
      <xdr:nvCxnSpPr>
        <xdr:cNvPr id="616529" name="Straight Connector 616528">
          <a:extLst>
            <a:ext uri="{FF2B5EF4-FFF2-40B4-BE49-F238E27FC236}">
              <a16:creationId xmlns:a16="http://schemas.microsoft.com/office/drawing/2014/main" id="{00000000-0008-0000-0100-000051680900}"/>
            </a:ext>
          </a:extLst>
        </xdr:cNvPr>
        <xdr:cNvCxnSpPr/>
      </xdr:nvCxnSpPr>
      <xdr:spPr>
        <a:xfrm flipH="1">
          <a:off x="8039100" y="8255000"/>
          <a:ext cx="1130300" cy="240030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2692399</xdr:colOff>
      <xdr:row>46</xdr:row>
      <xdr:rowOff>127000</xdr:rowOff>
    </xdr:from>
    <xdr:to>
      <xdr:col>1</xdr:col>
      <xdr:colOff>2959099</xdr:colOff>
      <xdr:row>47</xdr:row>
      <xdr:rowOff>177800</xdr:rowOff>
    </xdr:to>
    <xdr:sp macro="" textlink="">
      <xdr:nvSpPr>
        <xdr:cNvPr id="616532" name="Oval 616531">
          <a:extLst>
            <a:ext uri="{FF2B5EF4-FFF2-40B4-BE49-F238E27FC236}">
              <a16:creationId xmlns:a16="http://schemas.microsoft.com/office/drawing/2014/main" id="{00000000-0008-0000-0100-000054680900}"/>
            </a:ext>
          </a:extLst>
        </xdr:cNvPr>
        <xdr:cNvSpPr/>
      </xdr:nvSpPr>
      <xdr:spPr>
        <a:xfrm>
          <a:off x="3517899" y="98806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2959099</xdr:colOff>
      <xdr:row>47</xdr:row>
      <xdr:rowOff>44450</xdr:rowOff>
    </xdr:from>
    <xdr:to>
      <xdr:col>6</xdr:col>
      <xdr:colOff>508000</xdr:colOff>
      <xdr:row>48</xdr:row>
      <xdr:rowOff>127000</xdr:rowOff>
    </xdr:to>
    <xdr:cxnSp macro="">
      <xdr:nvCxnSpPr>
        <xdr:cNvPr id="616534" name="Straight Connector 616533">
          <a:extLst>
            <a:ext uri="{FF2B5EF4-FFF2-40B4-BE49-F238E27FC236}">
              <a16:creationId xmlns:a16="http://schemas.microsoft.com/office/drawing/2014/main" id="{00000000-0008-0000-0100-000056680900}"/>
            </a:ext>
          </a:extLst>
        </xdr:cNvPr>
        <xdr:cNvCxnSpPr>
          <a:endCxn id="616532" idx="6"/>
        </xdr:cNvCxnSpPr>
      </xdr:nvCxnSpPr>
      <xdr:spPr>
        <a:xfrm flipH="1" flipV="1">
          <a:off x="3784599" y="10013950"/>
          <a:ext cx="4191001" cy="2984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558800</xdr:colOff>
      <xdr:row>50</xdr:row>
      <xdr:rowOff>50800</xdr:rowOff>
    </xdr:from>
    <xdr:to>
      <xdr:col>6</xdr:col>
      <xdr:colOff>546100</xdr:colOff>
      <xdr:row>53</xdr:row>
      <xdr:rowOff>209550</xdr:rowOff>
    </xdr:to>
    <xdr:cxnSp macro="">
      <xdr:nvCxnSpPr>
        <xdr:cNvPr id="616537" name="Straight Connector 616536">
          <a:extLst>
            <a:ext uri="{FF2B5EF4-FFF2-40B4-BE49-F238E27FC236}">
              <a16:creationId xmlns:a16="http://schemas.microsoft.com/office/drawing/2014/main" id="{00000000-0008-0000-0100-000059680900}"/>
            </a:ext>
          </a:extLst>
        </xdr:cNvPr>
        <xdr:cNvCxnSpPr>
          <a:endCxn id="616492" idx="6"/>
        </xdr:cNvCxnSpPr>
      </xdr:nvCxnSpPr>
      <xdr:spPr>
        <a:xfrm flipH="1">
          <a:off x="1384300" y="10668000"/>
          <a:ext cx="6629400" cy="8064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2273300</xdr:colOff>
      <xdr:row>41</xdr:row>
      <xdr:rowOff>44450</xdr:rowOff>
    </xdr:from>
    <xdr:to>
      <xdr:col>5</xdr:col>
      <xdr:colOff>800100</xdr:colOff>
      <xdr:row>42</xdr:row>
      <xdr:rowOff>50800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>
          <a:endCxn id="11" idx="6"/>
        </xdr:cNvCxnSpPr>
      </xdr:nvCxnSpPr>
      <xdr:spPr>
        <a:xfrm flipH="1" flipV="1">
          <a:off x="3098800" y="8718550"/>
          <a:ext cx="4343400" cy="2222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2006600</xdr:colOff>
      <xdr:row>40</xdr:row>
      <xdr:rowOff>127000</xdr:rowOff>
    </xdr:from>
    <xdr:to>
      <xdr:col>1</xdr:col>
      <xdr:colOff>2273300</xdr:colOff>
      <xdr:row>41</xdr:row>
      <xdr:rowOff>177800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832100" y="85852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2006600</xdr:colOff>
      <xdr:row>35</xdr:row>
      <xdr:rowOff>177800</xdr:rowOff>
    </xdr:from>
    <xdr:to>
      <xdr:col>1</xdr:col>
      <xdr:colOff>2273300</xdr:colOff>
      <xdr:row>37</xdr:row>
      <xdr:rowOff>12700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832100" y="75565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2006600</xdr:colOff>
      <xdr:row>30</xdr:row>
      <xdr:rowOff>127000</xdr:rowOff>
    </xdr:from>
    <xdr:to>
      <xdr:col>1</xdr:col>
      <xdr:colOff>2273300</xdr:colOff>
      <xdr:row>31</xdr:row>
      <xdr:rowOff>177800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832100" y="64262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2006600</xdr:colOff>
      <xdr:row>25</xdr:row>
      <xdr:rowOff>165100</xdr:rowOff>
    </xdr:from>
    <xdr:to>
      <xdr:col>1</xdr:col>
      <xdr:colOff>2273300</xdr:colOff>
      <xdr:row>27</xdr:row>
      <xdr:rowOff>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832100" y="5384800"/>
          <a:ext cx="266700" cy="2667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2273300</xdr:colOff>
      <xdr:row>36</xdr:row>
      <xdr:rowOff>95250</xdr:rowOff>
    </xdr:from>
    <xdr:to>
      <xdr:col>5</xdr:col>
      <xdr:colOff>812800</xdr:colOff>
      <xdr:row>41</xdr:row>
      <xdr:rowOff>139700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>
          <a:stCxn id="14" idx="6"/>
        </xdr:cNvCxnSpPr>
      </xdr:nvCxnSpPr>
      <xdr:spPr>
        <a:xfrm>
          <a:off x="3098800" y="7689850"/>
          <a:ext cx="4356100" cy="11239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2273300</xdr:colOff>
      <xdr:row>31</xdr:row>
      <xdr:rowOff>44450</xdr:rowOff>
    </xdr:from>
    <xdr:to>
      <xdr:col>5</xdr:col>
      <xdr:colOff>749300</xdr:colOff>
      <xdr:row>31</xdr:row>
      <xdr:rowOff>76200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>
          <a:stCxn id="15" idx="6"/>
        </xdr:cNvCxnSpPr>
      </xdr:nvCxnSpPr>
      <xdr:spPr>
        <a:xfrm>
          <a:off x="3098800" y="6559550"/>
          <a:ext cx="4292600" cy="31750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2234243</xdr:colOff>
      <xdr:row>17</xdr:row>
      <xdr:rowOff>101600</xdr:rowOff>
    </xdr:from>
    <xdr:to>
      <xdr:col>4</xdr:col>
      <xdr:colOff>292100</xdr:colOff>
      <xdr:row>25</xdr:row>
      <xdr:rowOff>204157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>
          <a:stCxn id="16" idx="7"/>
        </xdr:cNvCxnSpPr>
      </xdr:nvCxnSpPr>
      <xdr:spPr>
        <a:xfrm flipV="1">
          <a:off x="3059743" y="3594100"/>
          <a:ext cx="3048957" cy="1829757"/>
        </a:xfrm>
        <a:prstGeom prst="line">
          <a:avLst/>
        </a:prstGeom>
        <a:ln w="25400" cap="rnd">
          <a:solidFill>
            <a:schemeClr val="bg1"/>
          </a:solidFill>
          <a:prstDash val="sysDot"/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1048576</xdr:row>
      <xdr:rowOff>165100</xdr:rowOff>
    </xdr:from>
    <xdr:to>
      <xdr:col>1</xdr:col>
      <xdr:colOff>203200</xdr:colOff>
      <xdr:row>1048576</xdr:row>
      <xdr:rowOff>165100</xdr:rowOff>
    </xdr:to>
    <xdr:pic>
      <xdr:nvPicPr>
        <xdr:cNvPr id="8" name="Graphic 7" descr="Monthly calendar with solid fill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589" y="1344706"/>
          <a:ext cx="859117" cy="859117"/>
        </a:xfrm>
        <a:prstGeom prst="rect">
          <a:avLst/>
        </a:prstGeom>
      </xdr:spPr>
    </xdr:pic>
    <xdr:clientData/>
  </xdr:twoCellAnchor>
  <xdr:twoCellAnchor>
    <xdr:from>
      <xdr:col>15</xdr:col>
      <xdr:colOff>238817</xdr:colOff>
      <xdr:row>1</xdr:row>
      <xdr:rowOff>249403</xdr:rowOff>
    </xdr:from>
    <xdr:to>
      <xdr:col>28</xdr:col>
      <xdr:colOff>269926</xdr:colOff>
      <xdr:row>1</xdr:row>
      <xdr:rowOff>592155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724726" y="999858"/>
          <a:ext cx="4487655" cy="342752"/>
        </a:xfrm>
        <a:prstGeom prst="roundRect">
          <a:avLst>
            <a:gd name="adj" fmla="val 5000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chemeClr val="bg1"/>
              </a:solidFill>
              <a:latin typeface="Consolas" panose="020B0609020204030204" pitchFamily="49" charset="0"/>
              <a:cs typeface="Consolas" panose="020B0609020204030204" pitchFamily="49" charset="0"/>
            </a:rPr>
            <a:t>TERMINAL LEAVE</a:t>
          </a:r>
          <a:r>
            <a:rPr lang="en-US" sz="1400" b="1" baseline="0">
              <a:solidFill>
                <a:schemeClr val="bg1"/>
              </a:solidFill>
              <a:latin typeface="Consolas" panose="020B0609020204030204" pitchFamily="49" charset="0"/>
              <a:cs typeface="Consolas" panose="020B0609020204030204" pitchFamily="49" charset="0"/>
            </a:rPr>
            <a:t> PLANNER</a:t>
          </a:r>
          <a:endParaRPr lang="en-US" sz="1400" b="1">
            <a:solidFill>
              <a:schemeClr val="bg1"/>
            </a:solidFill>
            <a:latin typeface="Consolas" panose="020B0609020204030204" pitchFamily="49" charset="0"/>
            <a:cs typeface="Consolas" panose="020B0609020204030204" pitchFamily="49" charset="0"/>
          </a:endParaRPr>
        </a:p>
      </xdr:txBody>
    </xdr:sp>
    <xdr:clientData/>
  </xdr:twoCellAnchor>
  <xdr:twoCellAnchor>
    <xdr:from>
      <xdr:col>31</xdr:col>
      <xdr:colOff>1595143</xdr:colOff>
      <xdr:row>1</xdr:row>
      <xdr:rowOff>89720</xdr:rowOff>
    </xdr:from>
    <xdr:to>
      <xdr:col>31</xdr:col>
      <xdr:colOff>4173948</xdr:colOff>
      <xdr:row>13</xdr:row>
      <xdr:rowOff>31632</xdr:rowOff>
    </xdr:to>
    <xdr:sp macro="" textlink="">
      <xdr:nvSpPr>
        <xdr:cNvPr id="4" name="Right Tri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10800000">
          <a:off x="16530343" y="839020"/>
          <a:ext cx="2578805" cy="2608912"/>
        </a:xfrm>
        <a:prstGeom prst="rtTriangle">
          <a:avLst/>
        </a:prstGeom>
        <a:solidFill>
          <a:srgbClr val="FF5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31</xdr:col>
      <xdr:colOff>1801446</xdr:colOff>
      <xdr:row>1</xdr:row>
      <xdr:rowOff>89720</xdr:rowOff>
    </xdr:from>
    <xdr:to>
      <xdr:col>31</xdr:col>
      <xdr:colOff>4173948</xdr:colOff>
      <xdr:row>10</xdr:row>
      <xdr:rowOff>178521</xdr:rowOff>
    </xdr:to>
    <xdr:sp macro="" textlink="">
      <xdr:nvSpPr>
        <xdr:cNvPr id="12" name="Right Tri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 rot="10800000">
          <a:off x="16736646" y="839020"/>
          <a:ext cx="2372502" cy="2400201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31</xdr:col>
      <xdr:colOff>1921790</xdr:colOff>
      <xdr:row>1</xdr:row>
      <xdr:rowOff>72326</xdr:rowOff>
    </xdr:from>
    <xdr:to>
      <xdr:col>31</xdr:col>
      <xdr:colOff>4191141</xdr:colOff>
      <xdr:row>10</xdr:row>
      <xdr:rowOff>56773</xdr:rowOff>
    </xdr:to>
    <xdr:sp macro="" textlink="">
      <xdr:nvSpPr>
        <xdr:cNvPr id="13" name="Right Tri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 rot="10800000">
          <a:off x="16856990" y="821626"/>
          <a:ext cx="2269351" cy="2295847"/>
        </a:xfrm>
        <a:prstGeom prst="rtTriangle">
          <a:avLst/>
        </a:prstGeom>
        <a:solidFill>
          <a:schemeClr val="accent5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31</xdr:col>
      <xdr:colOff>2200779</xdr:colOff>
      <xdr:row>1</xdr:row>
      <xdr:rowOff>54935</xdr:rowOff>
    </xdr:from>
    <xdr:to>
      <xdr:col>31</xdr:col>
      <xdr:colOff>4203700</xdr:colOff>
      <xdr:row>9</xdr:row>
      <xdr:rowOff>150841</xdr:rowOff>
    </xdr:to>
    <xdr:sp macro="" textlink="">
      <xdr:nvSpPr>
        <xdr:cNvPr id="14" name="Right Tri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 rot="10800000">
          <a:off x="17135979" y="804235"/>
          <a:ext cx="2002921" cy="2026306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228601</xdr:colOff>
      <xdr:row>2</xdr:row>
      <xdr:rowOff>266700</xdr:rowOff>
    </xdr:from>
    <xdr:to>
      <xdr:col>4</xdr:col>
      <xdr:colOff>3019426</xdr:colOff>
      <xdr:row>2</xdr:row>
      <xdr:rowOff>514350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438151" y="571500"/>
          <a:ext cx="4895850" cy="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Create a PDF from MBR Info. Copy with formating the awards, paste them here. Note this sheet is locked and is only a Beta. </a:t>
          </a:r>
          <a:endParaRPr lang="en-US" sz="1000">
            <a:solidFill>
              <a:schemeClr val="bg1"/>
            </a:solidFill>
            <a:latin typeface="Book Antiqua" pitchFamily="18" charset="0"/>
            <a:ea typeface="+mn-ea"/>
            <a:cs typeface="+mn-cs"/>
          </a:endParaRPr>
        </a:p>
        <a:p>
          <a:pPr eaLnBrk="1" fontAlgn="auto" latinLnBrk="0" hangingPunct="1"/>
          <a:endParaRPr lang="en-US" sz="1000">
            <a:solidFill>
              <a:schemeClr val="dk1"/>
            </a:solidFill>
            <a:latin typeface="Book Antiqua" pitchFamily="18" charset="0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6</xdr:col>
      <xdr:colOff>9525</xdr:colOff>
      <xdr:row>2</xdr:row>
      <xdr:rowOff>114300</xdr:rowOff>
    </xdr:from>
    <xdr:to>
      <xdr:col>7</xdr:col>
      <xdr:colOff>0</xdr:colOff>
      <xdr:row>2</xdr:row>
      <xdr:rowOff>704849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572125" y="495300"/>
          <a:ext cx="5410200" cy="7619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Copy</a:t>
          </a: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 &amp; Paste directly into DA or paste for editing in Word                                                          Editing Note: Not every award in DA was coded &amp; badges are also not included.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      </a:t>
          </a:r>
          <a:endParaRPr lang="en-US" sz="1000">
            <a:solidFill>
              <a:schemeClr val="bg1"/>
            </a:solidFill>
            <a:latin typeface="Book Antiqua" pitchFamily="18" charset="0"/>
            <a:ea typeface="+mn-ea"/>
            <a:cs typeface="+mn-cs"/>
          </a:endParaRPr>
        </a:p>
        <a:p>
          <a:pPr algn="l" eaLnBrk="1" fontAlgn="auto" latinLnBrk="0" hangingPunct="1"/>
          <a:endParaRPr lang="en-US" sz="1000">
            <a:solidFill>
              <a:schemeClr val="dk1"/>
            </a:solidFill>
            <a:latin typeface="Book Antiqua" pitchFamily="18" charset="0"/>
            <a:ea typeface="+mn-ea"/>
            <a:cs typeface="+mn-cs"/>
          </a:endParaRPr>
        </a:p>
        <a:p>
          <a:pPr algn="l"/>
          <a:endParaRPr lang="en-US" sz="1000">
            <a:latin typeface="Book Antiqua" pitchFamily="18" charset="0"/>
          </a:endParaRPr>
        </a:p>
      </xdr:txBody>
    </xdr:sp>
    <xdr:clientData/>
  </xdr:twoCellAnchor>
  <xdr:twoCellAnchor>
    <xdr:from>
      <xdr:col>5</xdr:col>
      <xdr:colOff>104775</xdr:colOff>
      <xdr:row>4</xdr:row>
      <xdr:rowOff>19050</xdr:rowOff>
    </xdr:from>
    <xdr:to>
      <xdr:col>5</xdr:col>
      <xdr:colOff>104775</xdr:colOff>
      <xdr:row>90</xdr:row>
      <xdr:rowOff>19050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5457825" y="781050"/>
          <a:ext cx="0" cy="16383000"/>
        </a:xfrm>
        <a:prstGeom prst="line">
          <a:avLst/>
        </a:prstGeom>
        <a:ln w="22225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406400</xdr:colOff>
      <xdr:row>34</xdr:row>
      <xdr:rowOff>25400</xdr:rowOff>
    </xdr:from>
    <xdr:to>
      <xdr:col>6</xdr:col>
      <xdr:colOff>5346700</xdr:colOff>
      <xdr:row>88</xdr:row>
      <xdr:rowOff>177800</xdr:rowOff>
    </xdr:to>
    <xdr:grpSp>
      <xdr:nvGrpSpPr>
        <xdr:cNvPr id="616452" name="Group 4">
          <a:extLst>
            <a:ext uri="{FF2B5EF4-FFF2-40B4-BE49-F238E27FC236}">
              <a16:creationId xmlns:a16="http://schemas.microsoft.com/office/drawing/2014/main" id="{00000000-0008-0000-0300-000004680900}"/>
            </a:ext>
          </a:extLst>
        </xdr:cNvPr>
        <xdr:cNvGrpSpPr>
          <a:grpSpLocks/>
        </xdr:cNvGrpSpPr>
      </xdr:nvGrpSpPr>
      <xdr:grpSpPr bwMode="auto">
        <a:xfrm>
          <a:off x="6756400" y="7137400"/>
          <a:ext cx="4940300" cy="10591800"/>
          <a:chOff x="5838825" y="6572250"/>
          <a:chExt cx="4936081" cy="10477500"/>
        </a:xfrm>
      </xdr:grpSpPr>
      <xdr:grpSp>
        <xdr:nvGrpSpPr>
          <xdr:cNvPr id="616453" name="Group 5">
            <a:extLst>
              <a:ext uri="{FF2B5EF4-FFF2-40B4-BE49-F238E27FC236}">
                <a16:creationId xmlns:a16="http://schemas.microsoft.com/office/drawing/2014/main" id="{00000000-0008-0000-0300-000005680900}"/>
              </a:ext>
            </a:extLst>
          </xdr:cNvPr>
          <xdr:cNvGrpSpPr>
            <a:grpSpLocks/>
          </xdr:cNvGrpSpPr>
        </xdr:nvGrpSpPr>
        <xdr:grpSpPr bwMode="auto">
          <a:xfrm>
            <a:off x="5838825" y="6572250"/>
            <a:ext cx="4897981" cy="1752600"/>
            <a:chOff x="5591175" y="6572250"/>
            <a:chExt cx="4897981" cy="1752600"/>
          </a:xfrm>
        </xdr:grpSpPr>
        <xdr:pic>
          <xdr:nvPicPr>
            <xdr:cNvPr id="27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8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9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616454" name="Group 6">
            <a:extLst>
              <a:ext uri="{FF2B5EF4-FFF2-40B4-BE49-F238E27FC236}">
                <a16:creationId xmlns:a16="http://schemas.microsoft.com/office/drawing/2014/main" id="{00000000-0008-0000-0300-000006680900}"/>
              </a:ext>
            </a:extLst>
          </xdr:cNvPr>
          <xdr:cNvGrpSpPr>
            <a:grpSpLocks/>
          </xdr:cNvGrpSpPr>
        </xdr:nvGrpSpPr>
        <xdr:grpSpPr bwMode="auto">
          <a:xfrm>
            <a:off x="5838825" y="8324850"/>
            <a:ext cx="4897981" cy="1752600"/>
            <a:chOff x="5591175" y="6572250"/>
            <a:chExt cx="4897981" cy="1752600"/>
          </a:xfrm>
        </xdr:grpSpPr>
        <xdr:pic>
          <xdr:nvPicPr>
            <xdr:cNvPr id="24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5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6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616455" name="Group 7">
            <a:extLst>
              <a:ext uri="{FF2B5EF4-FFF2-40B4-BE49-F238E27FC236}">
                <a16:creationId xmlns:a16="http://schemas.microsoft.com/office/drawing/2014/main" id="{00000000-0008-0000-0300-000007680900}"/>
              </a:ext>
            </a:extLst>
          </xdr:cNvPr>
          <xdr:cNvGrpSpPr>
            <a:grpSpLocks/>
          </xdr:cNvGrpSpPr>
        </xdr:nvGrpSpPr>
        <xdr:grpSpPr bwMode="auto">
          <a:xfrm>
            <a:off x="5867400" y="10058400"/>
            <a:ext cx="4897981" cy="1752600"/>
            <a:chOff x="5591175" y="6572250"/>
            <a:chExt cx="4897981" cy="1752600"/>
          </a:xfrm>
        </xdr:grpSpPr>
        <xdr:pic>
          <xdr:nvPicPr>
            <xdr:cNvPr id="21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2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3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616456" name="Group 8">
            <a:extLst>
              <a:ext uri="{FF2B5EF4-FFF2-40B4-BE49-F238E27FC236}">
                <a16:creationId xmlns:a16="http://schemas.microsoft.com/office/drawing/2014/main" id="{00000000-0008-0000-0300-000008680900}"/>
              </a:ext>
            </a:extLst>
          </xdr:cNvPr>
          <xdr:cNvGrpSpPr>
            <a:grpSpLocks/>
          </xdr:cNvGrpSpPr>
        </xdr:nvGrpSpPr>
        <xdr:grpSpPr bwMode="auto">
          <a:xfrm>
            <a:off x="5848350" y="11811000"/>
            <a:ext cx="4897981" cy="1752600"/>
            <a:chOff x="5591175" y="6572250"/>
            <a:chExt cx="4897981" cy="1752600"/>
          </a:xfrm>
        </xdr:grpSpPr>
        <xdr:pic>
          <xdr:nvPicPr>
            <xdr:cNvPr id="18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9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0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616457" name="Group 9">
            <a:extLst>
              <a:ext uri="{FF2B5EF4-FFF2-40B4-BE49-F238E27FC236}">
                <a16:creationId xmlns:a16="http://schemas.microsoft.com/office/drawing/2014/main" id="{00000000-0008-0000-0300-000009680900}"/>
              </a:ext>
            </a:extLst>
          </xdr:cNvPr>
          <xdr:cNvGrpSpPr>
            <a:grpSpLocks/>
          </xdr:cNvGrpSpPr>
        </xdr:nvGrpSpPr>
        <xdr:grpSpPr bwMode="auto">
          <a:xfrm>
            <a:off x="5848350" y="13563600"/>
            <a:ext cx="4897981" cy="1752600"/>
            <a:chOff x="5591175" y="6572250"/>
            <a:chExt cx="4897981" cy="1752600"/>
          </a:xfrm>
        </xdr:grpSpPr>
        <xdr:pic>
          <xdr:nvPicPr>
            <xdr:cNvPr id="15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6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7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616458" name="Group 10">
            <a:extLst>
              <a:ext uri="{FF2B5EF4-FFF2-40B4-BE49-F238E27FC236}">
                <a16:creationId xmlns:a16="http://schemas.microsoft.com/office/drawing/2014/main" id="{00000000-0008-0000-0300-00000A680900}"/>
              </a:ext>
            </a:extLst>
          </xdr:cNvPr>
          <xdr:cNvGrpSpPr>
            <a:grpSpLocks/>
          </xdr:cNvGrpSpPr>
        </xdr:nvGrpSpPr>
        <xdr:grpSpPr bwMode="auto">
          <a:xfrm>
            <a:off x="5876925" y="15297150"/>
            <a:ext cx="4897981" cy="1752600"/>
            <a:chOff x="5591175" y="6572250"/>
            <a:chExt cx="4897981" cy="1752600"/>
          </a:xfrm>
        </xdr:grpSpPr>
        <xdr:pic>
          <xdr:nvPicPr>
            <xdr:cNvPr id="12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3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07MS-ZASMIA/JMAmato/Home/AppData/Microsoft/Excel/Copy%20of%20PCS%20Ent%202020%20Jan%20to%20Sept%201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osh/Desktop/2024%20Travel%20Sheet%201.2%20Beta.xlsx" TargetMode="External"/><Relationship Id="rId1" Type="http://schemas.openxmlformats.org/officeDocument/2006/relationships/externalLinkPath" Target="2024%20Travel%20Sheet%201.2%20B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S "/>
      <sheetName val="TLE"/>
      <sheetName val="Sheet1"/>
      <sheetName val="PCS - Dark "/>
      <sheetName val="TLE  - Dark"/>
      <sheetName val="Sep Leave - Dark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 1.1"/>
      <sheetName val="VPC"/>
      <sheetName val="Terminal Leave"/>
      <sheetName val="DD214 Awards"/>
    </sheetNames>
    <sheetDataSet>
      <sheetData sheetId="0">
        <row r="34">
          <cell r="AY34" t="str">
            <v>Yes</v>
          </cell>
        </row>
        <row r="144">
          <cell r="BL14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cms.uscg.mil/ppc/travel/" TargetMode="External"/><Relationship Id="rId13" Type="http://schemas.openxmlformats.org/officeDocument/2006/relationships/hyperlink" Target="https://dtod.transport.mil/Default.aspx" TargetMode="External"/><Relationship Id="rId18" Type="http://schemas.openxmlformats.org/officeDocument/2006/relationships/ctrlProp" Target="../ctrlProps/ctrlProp2.xml"/><Relationship Id="rId3" Type="http://schemas.openxmlformats.org/officeDocument/2006/relationships/hyperlink" Target="https://webtpax.osc.uscg.mil/" TargetMode="External"/><Relationship Id="rId21" Type="http://schemas.openxmlformats.org/officeDocument/2006/relationships/ctrlProp" Target="../ctrlProps/ctrlProp5.xml"/><Relationship Id="rId7" Type="http://schemas.openxmlformats.org/officeDocument/2006/relationships/hyperlink" Target="https://www.forcecom.uscg.mil/Our-Organization/FORCECOM-UNITS/ATC/ATC-Household-Goods/" TargetMode="External"/><Relationship Id="rId12" Type="http://schemas.openxmlformats.org/officeDocument/2006/relationships/hyperlink" Target="https://expense.uscg.mypdt.mil/ReloLogin.aspx?ReturnUrl=%2f" TargetMode="External"/><Relationship Id="rId17" Type="http://schemas.openxmlformats.org/officeDocument/2006/relationships/ctrlProp" Target="../ctrlProps/ctrlProp1.xml"/><Relationship Id="rId2" Type="http://schemas.openxmlformats.org/officeDocument/2006/relationships/hyperlink" Target="https://e2.gov.cwtsatotravel.com/ThinkCAP/e2/login?execution=e1s1" TargetMode="External"/><Relationship Id="rId16" Type="http://schemas.openxmlformats.org/officeDocument/2006/relationships/vmlDrawing" Target="../drawings/vmlDrawing1.vml"/><Relationship Id="rId20" Type="http://schemas.openxmlformats.org/officeDocument/2006/relationships/ctrlProp" Target="../ctrlProps/ctrlProp4.xml"/><Relationship Id="rId1" Type="http://schemas.openxmlformats.org/officeDocument/2006/relationships/hyperlink" Target="https://media.defense.gov/2022/Apr/19/2002979717/-1/-1/0/CG_2000.PDF" TargetMode="External"/><Relationship Id="rId6" Type="http://schemas.openxmlformats.org/officeDocument/2006/relationships/hyperlink" Target="https://www.dcms.uscg.mil/ppc/Travel/ETS/Guides/" TargetMode="External"/><Relationship Id="rId11" Type="http://schemas.openxmlformats.org/officeDocument/2006/relationships/hyperlink" Target="https://www.dcms.uscg.mil/ppc/travel/mllinqs/" TargetMode="External"/><Relationship Id="rId24" Type="http://schemas.openxmlformats.org/officeDocument/2006/relationships/ctrlProp" Target="../ctrlProps/ctrlProp8.xml"/><Relationship Id="rId5" Type="http://schemas.openxmlformats.org/officeDocument/2006/relationships/hyperlink" Target="https://www.travel.dod.mil/Travel-Transportation-Rates/Per-Diem/Per-Diem-Rate-Lookup/" TargetMode="External"/><Relationship Id="rId15" Type="http://schemas.openxmlformats.org/officeDocument/2006/relationships/drawing" Target="../drawings/drawing1.xml"/><Relationship Id="rId23" Type="http://schemas.openxmlformats.org/officeDocument/2006/relationships/ctrlProp" Target="../ctrlProps/ctrlProp7.xml"/><Relationship Id="rId10" Type="http://schemas.openxmlformats.org/officeDocument/2006/relationships/hyperlink" Target="https://www.dcms.uscg.mil/Portals/10/DOL/Base%20Portsmouth/Household%20Goods/POVSHIPPING.pdf?ver=2017-04-06-105717-627" TargetMode="External"/><Relationship Id="rId19" Type="http://schemas.openxmlformats.org/officeDocument/2006/relationships/ctrlProp" Target="../ctrlProps/ctrlProp3.xml"/><Relationship Id="rId4" Type="http://schemas.openxmlformats.org/officeDocument/2006/relationships/hyperlink" Target="https://media.defense.gov/2022/Jan/04/2002917147/-1/-1/0/JTR.PDF" TargetMode="External"/><Relationship Id="rId9" Type="http://schemas.openxmlformats.org/officeDocument/2006/relationships/hyperlink" Target="https://media.defense.gov/2019/Jul/01/2002152007/-1/-1/0/CIM_4600_17B.PDF" TargetMode="External"/><Relationship Id="rId14" Type="http://schemas.openxmlformats.org/officeDocument/2006/relationships/hyperlink" Target="https://media.defense.gov/2022/Jan/04/2002917147/-1/-1/0/JTR.PDF" TargetMode="External"/><Relationship Id="rId22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javascript:ptCommonObj.updatePrompt(document.win0,'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javascript:ptCommonObj.updatePrompt(document.win0,'" TargetMode="External"/><Relationship Id="rId1" Type="http://schemas.openxmlformats.org/officeDocument/2006/relationships/hyperlink" Target="javascript:ptCommonObj.updatePrompt(document.win0,'" TargetMode="External"/><Relationship Id="rId6" Type="http://schemas.openxmlformats.org/officeDocument/2006/relationships/hyperlink" Target="javascript:ptCommonObj.updatePrompt(document.win0,'" TargetMode="External"/><Relationship Id="rId5" Type="http://schemas.openxmlformats.org/officeDocument/2006/relationships/hyperlink" Target="javascript:ptCommonObj.updatePrompt(document.win0,'" TargetMode="External"/><Relationship Id="rId4" Type="http://schemas.openxmlformats.org/officeDocument/2006/relationships/hyperlink" Target="javascript:ptCommonObj.updatePrompt(document.win0,'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425C"/>
    <pageSetUpPr fitToPage="1"/>
  </sheetPr>
  <dimension ref="A1:JB1070"/>
  <sheetViews>
    <sheetView showGridLines="0" showRowColHeaders="0" showZeros="0" tabSelected="1" topLeftCell="A29" zoomScale="90" zoomScaleNormal="90" workbookViewId="0">
      <selection activeCell="AY9" sqref="AY9"/>
    </sheetView>
  </sheetViews>
  <sheetFormatPr baseColWidth="10" defaultColWidth="0" defaultRowHeight="0" customHeight="1" zeroHeight="1"/>
  <cols>
    <col min="1" max="1" width="20.83203125" style="1" customWidth="1"/>
    <col min="2" max="2" width="10.83203125" style="464" hidden="1" customWidth="1"/>
    <col min="3" max="3" width="2.83203125" style="1" customWidth="1"/>
    <col min="4" max="4" width="0.5" style="1" customWidth="1"/>
    <col min="5" max="5" width="1" style="1" customWidth="1"/>
    <col min="6" max="6" width="0.5" style="1" customWidth="1"/>
    <col min="7" max="7" width="1.83203125" style="1" customWidth="1"/>
    <col min="8" max="8" width="30.83203125" style="1" customWidth="1"/>
    <col min="9" max="9" width="1.83203125" style="1" customWidth="1"/>
    <col min="10" max="10" width="0.5" style="1" customWidth="1"/>
    <col min="11" max="11" width="1" style="1" customWidth="1"/>
    <col min="12" max="12" width="0.5" style="1" customWidth="1"/>
    <col min="13" max="14" width="1.83203125" style="1" customWidth="1"/>
    <col min="15" max="15" width="30.83203125" style="513" customWidth="1"/>
    <col min="16" max="16" width="1.83203125" style="513" customWidth="1"/>
    <col min="17" max="17" width="0.5" style="513" customWidth="1"/>
    <col min="18" max="18" width="1" style="513" customWidth="1"/>
    <col min="19" max="19" width="0.5" style="513" customWidth="1"/>
    <col min="20" max="20" width="1.83203125" style="513" customWidth="1"/>
    <col min="21" max="21" width="30.83203125" style="513" customWidth="1"/>
    <col min="22" max="22" width="1.83203125" style="513" customWidth="1"/>
    <col min="23" max="23" width="0.5" style="513" customWidth="1"/>
    <col min="24" max="24" width="1.83203125" style="511" customWidth="1"/>
    <col min="25" max="25" width="0.5" style="511" customWidth="1"/>
    <col min="26" max="26" width="1.83203125" style="511" customWidth="1"/>
    <col min="27" max="27" width="30.83203125" style="511" customWidth="1"/>
    <col min="28" max="28" width="1.83203125" style="511" customWidth="1"/>
    <col min="29" max="29" width="0.5" style="511" customWidth="1"/>
    <col min="30" max="30" width="1.83203125" style="511" customWidth="1"/>
    <col min="31" max="31" width="0.5" style="511" customWidth="1"/>
    <col min="32" max="32" width="1.83203125" style="511" customWidth="1"/>
    <col min="33" max="33" width="30.83203125" style="511" customWidth="1"/>
    <col min="34" max="34" width="1.83203125" style="511" customWidth="1"/>
    <col min="35" max="36" width="1" style="511" customWidth="1"/>
    <col min="37" max="37" width="0.5" style="511" customWidth="1"/>
    <col min="38" max="38" width="1.83203125" style="511" customWidth="1"/>
    <col min="39" max="39" width="30.83203125" style="511" customWidth="1"/>
    <col min="40" max="40" width="1.83203125" style="511" customWidth="1"/>
    <col min="41" max="41" width="0.5" style="511" customWidth="1"/>
    <col min="42" max="42" width="1.83203125" style="511" customWidth="1"/>
    <col min="43" max="43" width="0.5" style="511" customWidth="1"/>
    <col min="44" max="44" width="1.83203125" style="511" customWidth="1"/>
    <col min="45" max="45" width="30.83203125" style="511" customWidth="1"/>
    <col min="46" max="46" width="1.83203125" style="511" customWidth="1"/>
    <col min="47" max="47" width="0.5" style="511" customWidth="1"/>
    <col min="48" max="48" width="1.83203125" style="511" customWidth="1"/>
    <col min="49" max="49" width="0.5" style="927" customWidth="1"/>
    <col min="50" max="50" width="1.83203125" style="512" customWidth="1"/>
    <col min="51" max="51" width="30.83203125" style="923" customWidth="1"/>
    <col min="52" max="52" width="1.83203125" style="927" customWidth="1"/>
    <col min="53" max="53" width="0.5" style="512" customWidth="1"/>
    <col min="54" max="54" width="1" style="512" customWidth="1"/>
    <col min="55" max="55" width="1.83203125" style="512" customWidth="1"/>
    <col min="56" max="56" width="1.83203125" style="923" customWidth="1"/>
    <col min="57" max="57" width="2.1640625" style="923" customWidth="1"/>
    <col min="58" max="58" width="1" style="923" customWidth="1"/>
    <col min="59" max="59" width="2.83203125" style="923" customWidth="1"/>
    <col min="60" max="60" width="20.83203125" style="489" customWidth="1"/>
    <col min="61" max="61" width="20.83203125" style="923" hidden="1" customWidth="1"/>
    <col min="62" max="62" width="20.83203125" style="986" hidden="1" customWidth="1"/>
    <col min="63" max="67" width="20.83203125" style="401" hidden="1" customWidth="1"/>
    <col min="68" max="69" width="79.33203125" style="401" hidden="1" customWidth="1"/>
    <col min="70" max="107" width="150.6640625" style="391" hidden="1" customWidth="1"/>
    <col min="108" max="108" width="150.6640625" style="404" hidden="1" customWidth="1"/>
    <col min="109" max="149" width="150.6640625" style="391" hidden="1" customWidth="1"/>
    <col min="150" max="167" width="150.6640625" style="56" hidden="1" customWidth="1"/>
    <col min="168" max="171" width="150.6640625" style="1" hidden="1" customWidth="1"/>
    <col min="172" max="172" width="150.6640625" style="840" hidden="1" customWidth="1"/>
    <col min="173" max="175" width="150.6640625" style="1" hidden="1" customWidth="1"/>
    <col min="176" max="177" width="150.6640625" style="66" hidden="1" customWidth="1"/>
    <col min="178" max="186" width="150.6640625" style="1" hidden="1" customWidth="1"/>
    <col min="187" max="187" width="150.6640625" style="66" hidden="1" customWidth="1"/>
    <col min="188" max="192" width="150.6640625" style="1" hidden="1" customWidth="1"/>
    <col min="193" max="194" width="150.6640625" style="66" hidden="1" customWidth="1"/>
    <col min="195" max="205" width="150.6640625" style="1" hidden="1" customWidth="1"/>
    <col min="206" max="206" width="150.6640625" style="70" hidden="1" customWidth="1"/>
    <col min="207" max="207" width="150.6640625" style="65" hidden="1" customWidth="1"/>
    <col min="208" max="227" width="150.6640625" style="1" hidden="1" customWidth="1"/>
    <col min="228" max="229" width="150.6640625" style="65" hidden="1" customWidth="1"/>
    <col min="230" max="262" width="0" style="1" hidden="1" customWidth="1"/>
    <col min="263" max="16384" width="150.6640625" style="1" hidden="1"/>
  </cols>
  <sheetData>
    <row r="1" spans="1:229" ht="0" hidden="1" customHeight="1">
      <c r="FP1" s="1"/>
    </row>
    <row r="2" spans="1:229" ht="0" hidden="1" customHeight="1">
      <c r="FP2" s="1"/>
    </row>
    <row r="3" spans="1:229" s="464" customFormat="1" ht="50" customHeight="1">
      <c r="A3" s="1230"/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  <c r="O3" s="1230"/>
      <c r="P3" s="1230"/>
      <c r="Q3" s="1230"/>
      <c r="R3" s="1230"/>
      <c r="S3" s="1230"/>
      <c r="T3" s="1230"/>
      <c r="U3" s="1230"/>
      <c r="V3" s="1230"/>
      <c r="W3" s="1230"/>
      <c r="X3" s="492"/>
      <c r="Y3" s="492"/>
      <c r="Z3" s="492"/>
      <c r="AA3" s="492"/>
      <c r="AB3" s="492"/>
      <c r="AC3" s="492"/>
      <c r="AD3" s="492"/>
      <c r="AE3" s="492"/>
      <c r="AF3" s="492"/>
      <c r="AG3" s="492"/>
      <c r="AH3" s="492"/>
      <c r="AI3" s="492"/>
      <c r="AJ3" s="492"/>
      <c r="AK3" s="492"/>
      <c r="AL3" s="492"/>
      <c r="AM3" s="492"/>
      <c r="AN3" s="492"/>
      <c r="AO3" s="492"/>
      <c r="AP3" s="492"/>
      <c r="AQ3" s="492"/>
      <c r="AR3" s="492"/>
      <c r="AS3" s="492"/>
      <c r="AT3" s="492"/>
      <c r="AU3" s="492"/>
      <c r="AV3" s="492"/>
      <c r="AW3" s="467"/>
      <c r="AX3" s="467"/>
      <c r="AY3" s="489"/>
      <c r="AZ3" s="467"/>
      <c r="BA3" s="467"/>
      <c r="BB3" s="467"/>
      <c r="BC3" s="467"/>
      <c r="BD3" s="489"/>
      <c r="BE3" s="489"/>
      <c r="BF3" s="489"/>
      <c r="BG3" s="489"/>
      <c r="BH3" s="489"/>
      <c r="BI3" s="489"/>
      <c r="BJ3" s="481"/>
      <c r="BK3" s="493"/>
      <c r="BL3" s="493"/>
      <c r="BM3" s="493"/>
      <c r="BN3" s="493"/>
      <c r="BO3" s="493"/>
      <c r="BP3" s="493"/>
      <c r="BQ3" s="493"/>
      <c r="BR3" s="494"/>
      <c r="BS3" s="494"/>
      <c r="BT3" s="494"/>
      <c r="BU3" s="494"/>
      <c r="BV3" s="494"/>
      <c r="BW3" s="494"/>
      <c r="BX3" s="494"/>
      <c r="BY3" s="494"/>
      <c r="BZ3" s="494"/>
      <c r="CA3" s="494"/>
      <c r="CB3" s="494"/>
      <c r="CC3" s="494"/>
      <c r="CD3" s="494"/>
      <c r="CE3" s="494"/>
      <c r="CF3" s="494"/>
      <c r="CG3" s="494"/>
      <c r="CH3" s="494"/>
      <c r="CI3" s="494"/>
      <c r="CJ3" s="494"/>
      <c r="CK3" s="494"/>
      <c r="CL3" s="494"/>
      <c r="CM3" s="494"/>
      <c r="CN3" s="494"/>
      <c r="CO3" s="494"/>
      <c r="CP3" s="494"/>
      <c r="CQ3" s="494"/>
      <c r="CR3" s="494"/>
      <c r="CS3" s="494"/>
      <c r="CT3" s="494"/>
      <c r="CU3" s="494"/>
      <c r="CV3" s="494"/>
      <c r="CW3" s="494"/>
      <c r="CX3" s="494"/>
      <c r="CY3" s="494"/>
      <c r="CZ3" s="494"/>
      <c r="DA3" s="494"/>
      <c r="DB3" s="494"/>
      <c r="DC3" s="494"/>
      <c r="DD3" s="495"/>
      <c r="DE3" s="494"/>
      <c r="DF3" s="494"/>
      <c r="DG3" s="494"/>
      <c r="DH3" s="494"/>
      <c r="DI3" s="494"/>
      <c r="DJ3" s="494"/>
      <c r="DK3" s="494"/>
      <c r="DL3" s="494"/>
      <c r="DM3" s="494"/>
      <c r="DN3" s="494"/>
      <c r="DO3" s="494"/>
      <c r="DP3" s="494"/>
      <c r="DQ3" s="494"/>
      <c r="DR3" s="494"/>
      <c r="DS3" s="494"/>
      <c r="DT3" s="494"/>
      <c r="DU3" s="494"/>
      <c r="DV3" s="494"/>
      <c r="DW3" s="494"/>
      <c r="DX3" s="494"/>
      <c r="DY3" s="494"/>
      <c r="DZ3" s="494"/>
      <c r="EA3" s="494"/>
      <c r="EB3" s="494"/>
      <c r="EC3" s="494"/>
      <c r="ED3" s="494"/>
      <c r="EE3" s="494"/>
      <c r="EF3" s="494"/>
      <c r="EG3" s="494"/>
      <c r="EH3" s="494"/>
      <c r="EI3" s="494"/>
      <c r="EJ3" s="494"/>
      <c r="EK3" s="494"/>
      <c r="EL3" s="494"/>
      <c r="EM3" s="494"/>
      <c r="EN3" s="494"/>
      <c r="EO3" s="494"/>
      <c r="EP3" s="494"/>
      <c r="EQ3" s="494"/>
      <c r="ER3" s="494"/>
      <c r="ES3" s="494"/>
      <c r="ET3" s="469"/>
      <c r="EU3" s="469"/>
      <c r="EV3" s="469"/>
      <c r="EW3" s="469"/>
      <c r="EX3" s="469"/>
      <c r="EY3" s="469"/>
      <c r="EZ3" s="469"/>
      <c r="FA3" s="469"/>
      <c r="FB3" s="469"/>
      <c r="FC3" s="469"/>
      <c r="FD3" s="469"/>
      <c r="FE3" s="469"/>
      <c r="FF3" s="469"/>
      <c r="FG3" s="469"/>
      <c r="FH3" s="469"/>
      <c r="FI3" s="469"/>
      <c r="FJ3" s="469"/>
      <c r="FK3" s="469"/>
      <c r="FT3" s="470"/>
      <c r="FU3" s="470"/>
      <c r="GE3" s="470"/>
      <c r="GK3" s="470"/>
      <c r="GL3" s="470"/>
      <c r="GX3" s="496"/>
      <c r="GY3" s="471"/>
      <c r="HT3" s="471"/>
      <c r="HU3" s="471"/>
    </row>
    <row r="4" spans="1:229" s="464" customFormat="1" ht="50" customHeight="1" thickBot="1">
      <c r="A4" s="1230"/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92"/>
      <c r="AQ4" s="492"/>
      <c r="AR4" s="492"/>
      <c r="AS4" s="492"/>
      <c r="AT4" s="492"/>
      <c r="AU4" s="492"/>
      <c r="AV4" s="492"/>
      <c r="AW4" s="467"/>
      <c r="AX4" s="467"/>
      <c r="AY4" s="489"/>
      <c r="AZ4" s="467"/>
      <c r="BA4" s="467"/>
      <c r="BB4" s="467"/>
      <c r="BC4" s="467"/>
      <c r="BD4" s="489"/>
      <c r="BE4" s="489"/>
      <c r="BF4" s="489"/>
      <c r="BG4" s="489"/>
      <c r="BH4" s="489"/>
      <c r="BI4" s="489"/>
      <c r="BJ4" s="481"/>
      <c r="BK4" s="493"/>
      <c r="BL4" s="493"/>
      <c r="BM4" s="493"/>
      <c r="BN4" s="493"/>
      <c r="BO4" s="493"/>
      <c r="BP4" s="493"/>
      <c r="BQ4" s="493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5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69"/>
      <c r="EU4" s="469"/>
      <c r="EV4" s="469"/>
      <c r="EW4" s="469"/>
      <c r="EX4" s="469"/>
      <c r="EY4" s="469"/>
      <c r="EZ4" s="469"/>
      <c r="FA4" s="469"/>
      <c r="FB4" s="469"/>
      <c r="FC4" s="469"/>
      <c r="FD4" s="469"/>
      <c r="FE4" s="469"/>
      <c r="FF4" s="469"/>
      <c r="FG4" s="469"/>
      <c r="FH4" s="469"/>
      <c r="FI4" s="469"/>
      <c r="FJ4" s="469"/>
      <c r="FK4" s="469"/>
      <c r="FT4" s="470"/>
      <c r="FU4" s="470"/>
      <c r="GE4" s="470"/>
      <c r="GK4" s="470"/>
      <c r="GL4" s="470"/>
      <c r="GX4" s="496"/>
      <c r="GY4" s="471"/>
      <c r="HT4" s="471"/>
      <c r="HU4" s="471"/>
    </row>
    <row r="5" spans="1:229" s="464" customFormat="1" ht="40" customHeight="1" thickTop="1">
      <c r="A5" s="1230"/>
      <c r="B5" s="1422"/>
      <c r="C5" s="1465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7"/>
      <c r="Y5" s="1467"/>
      <c r="Z5" s="1467"/>
      <c r="AA5" s="1467"/>
      <c r="AB5" s="1467"/>
      <c r="AC5" s="1467"/>
      <c r="AD5" s="1467"/>
      <c r="AE5" s="1467"/>
      <c r="AF5" s="2160" t="s">
        <v>828</v>
      </c>
      <c r="AG5" s="2160"/>
      <c r="AH5" s="2160"/>
      <c r="AI5" s="2160"/>
      <c r="AJ5" s="2160"/>
      <c r="AK5" s="2160"/>
      <c r="AL5" s="2160"/>
      <c r="AM5" s="2160"/>
      <c r="AN5" s="2160"/>
      <c r="AO5" s="2160"/>
      <c r="AP5" s="2160"/>
      <c r="AQ5" s="2160"/>
      <c r="AR5" s="2160"/>
      <c r="AS5" s="2160"/>
      <c r="AT5" s="2160"/>
      <c r="AU5" s="2160"/>
      <c r="AV5" s="2160"/>
      <c r="AW5" s="2160"/>
      <c r="AX5" s="2160"/>
      <c r="AY5" s="2160"/>
      <c r="AZ5" s="2160"/>
      <c r="BA5" s="2160"/>
      <c r="BB5" s="2160"/>
      <c r="BC5" s="2160"/>
      <c r="BD5" s="1736"/>
      <c r="BE5" s="1736"/>
      <c r="BF5" s="1736"/>
      <c r="BG5" s="1737"/>
      <c r="BH5" s="1416"/>
      <c r="BI5" s="489"/>
      <c r="BJ5" s="481"/>
      <c r="BK5" s="493"/>
      <c r="BL5" s="493"/>
      <c r="BM5" s="493"/>
      <c r="BN5" s="493"/>
      <c r="BO5" s="493"/>
      <c r="BP5" s="493"/>
      <c r="BQ5" s="493"/>
      <c r="BR5" s="494"/>
      <c r="BS5" s="494"/>
      <c r="BT5" s="494"/>
      <c r="BU5" s="494"/>
      <c r="BV5" s="494"/>
      <c r="BW5" s="494"/>
      <c r="BX5" s="494"/>
      <c r="BY5" s="494"/>
      <c r="BZ5" s="494"/>
      <c r="CA5" s="494"/>
      <c r="CB5" s="494"/>
      <c r="CC5" s="494"/>
      <c r="CD5" s="494"/>
      <c r="CE5" s="494"/>
      <c r="CF5" s="494"/>
      <c r="CG5" s="494"/>
      <c r="CH5" s="494"/>
      <c r="CI5" s="494"/>
      <c r="CJ5" s="494"/>
      <c r="CK5" s="494"/>
      <c r="CL5" s="494"/>
      <c r="CM5" s="494"/>
      <c r="CN5" s="494"/>
      <c r="CO5" s="494"/>
      <c r="CP5" s="494"/>
      <c r="CQ5" s="494"/>
      <c r="CR5" s="494"/>
      <c r="CS5" s="494"/>
      <c r="CT5" s="494"/>
      <c r="CU5" s="494"/>
      <c r="CV5" s="494"/>
      <c r="CW5" s="494"/>
      <c r="CX5" s="494"/>
      <c r="CY5" s="494"/>
      <c r="CZ5" s="494"/>
      <c r="DA5" s="494"/>
      <c r="DB5" s="494"/>
      <c r="DC5" s="494"/>
      <c r="DD5" s="495"/>
      <c r="DE5" s="494"/>
      <c r="DF5" s="494"/>
      <c r="DG5" s="494"/>
      <c r="DH5" s="494"/>
      <c r="DI5" s="494"/>
      <c r="DJ5" s="494"/>
      <c r="DK5" s="494"/>
      <c r="DL5" s="494"/>
      <c r="DM5" s="494"/>
      <c r="DN5" s="494"/>
      <c r="DO5" s="494"/>
      <c r="DP5" s="494"/>
      <c r="DQ5" s="494"/>
      <c r="DR5" s="494"/>
      <c r="DS5" s="494"/>
      <c r="DT5" s="494"/>
      <c r="DU5" s="494"/>
      <c r="DV5" s="494"/>
      <c r="DW5" s="494"/>
      <c r="DX5" s="494"/>
      <c r="DY5" s="494"/>
      <c r="DZ5" s="494"/>
      <c r="EA5" s="494"/>
      <c r="EB5" s="494"/>
      <c r="EC5" s="494"/>
      <c r="ED5" s="494"/>
      <c r="EE5" s="494"/>
      <c r="EF5" s="494"/>
      <c r="EG5" s="494"/>
      <c r="EH5" s="494"/>
      <c r="EI5" s="494"/>
      <c r="EJ5" s="494"/>
      <c r="EK5" s="494"/>
      <c r="EL5" s="494"/>
      <c r="EM5" s="494"/>
      <c r="EN5" s="494"/>
      <c r="EO5" s="494"/>
      <c r="EP5" s="494"/>
      <c r="EQ5" s="494"/>
      <c r="ER5" s="494"/>
      <c r="ES5" s="494"/>
      <c r="ET5" s="469"/>
      <c r="EU5" s="469"/>
      <c r="EV5" s="469"/>
      <c r="EW5" s="469"/>
      <c r="EX5" s="469"/>
      <c r="EY5" s="469"/>
      <c r="EZ5" s="469"/>
      <c r="FA5" s="469"/>
      <c r="FB5" s="469"/>
      <c r="FC5" s="469"/>
      <c r="FD5" s="469"/>
      <c r="FE5" s="469"/>
      <c r="FF5" s="469"/>
      <c r="FG5" s="469"/>
      <c r="FH5" s="469"/>
      <c r="FI5" s="469"/>
      <c r="FJ5" s="469"/>
      <c r="FK5" s="469"/>
      <c r="FT5" s="470"/>
      <c r="FU5" s="470"/>
      <c r="GE5" s="470"/>
      <c r="GK5" s="470"/>
      <c r="GL5" s="470"/>
      <c r="GX5" s="496"/>
      <c r="GY5" s="471"/>
      <c r="HT5" s="471"/>
      <c r="HU5" s="471"/>
    </row>
    <row r="6" spans="1:229" s="464" customFormat="1" ht="28" customHeight="1">
      <c r="A6" s="1230"/>
      <c r="B6" s="1422"/>
      <c r="C6" s="1468"/>
      <c r="D6" s="2156"/>
      <c r="E6" s="2156"/>
      <c r="F6" s="2156"/>
      <c r="G6" s="2156"/>
      <c r="H6" s="2156"/>
      <c r="I6" s="2156"/>
      <c r="J6" s="2156"/>
      <c r="K6" s="2156"/>
      <c r="L6" s="2156"/>
      <c r="M6" s="2156"/>
      <c r="N6" s="2156"/>
      <c r="O6" s="2156"/>
      <c r="P6" s="2156"/>
      <c r="Q6" s="2156"/>
      <c r="R6" s="2156"/>
      <c r="S6" s="2156"/>
      <c r="T6" s="2156"/>
      <c r="U6" s="2156"/>
      <c r="V6" s="2156"/>
      <c r="W6" s="2156"/>
      <c r="X6" s="2156"/>
      <c r="Y6" s="2156"/>
      <c r="Z6" s="2156"/>
      <c r="AA6" s="2156"/>
      <c r="AB6" s="2156"/>
      <c r="AC6" s="1469"/>
      <c r="AD6" s="1469"/>
      <c r="AE6" s="1469"/>
      <c r="AF6" s="2161"/>
      <c r="AG6" s="2161"/>
      <c r="AH6" s="2161"/>
      <c r="AI6" s="2161"/>
      <c r="AJ6" s="2161"/>
      <c r="AK6" s="2161"/>
      <c r="AL6" s="2161"/>
      <c r="AM6" s="2161"/>
      <c r="AN6" s="2161"/>
      <c r="AO6" s="2161"/>
      <c r="AP6" s="2161"/>
      <c r="AQ6" s="2161"/>
      <c r="AR6" s="2161"/>
      <c r="AS6" s="2161"/>
      <c r="AT6" s="2161"/>
      <c r="AU6" s="2161"/>
      <c r="AV6" s="2161"/>
      <c r="AW6" s="2161"/>
      <c r="AX6" s="2161"/>
      <c r="AY6" s="2161"/>
      <c r="AZ6" s="2161"/>
      <c r="BA6" s="2161"/>
      <c r="BB6" s="2161"/>
      <c r="BC6" s="2161"/>
      <c r="BD6" s="1738"/>
      <c r="BE6" s="1738"/>
      <c r="BF6" s="1738"/>
      <c r="BG6" s="1739"/>
      <c r="BH6" s="1416"/>
      <c r="BI6" s="489"/>
      <c r="BJ6" s="481"/>
      <c r="BK6" s="493"/>
      <c r="BL6" s="493"/>
      <c r="BM6" s="493"/>
      <c r="BN6" s="493"/>
      <c r="BO6" s="493"/>
      <c r="BP6" s="493"/>
      <c r="BQ6" s="493"/>
      <c r="BR6" s="494"/>
      <c r="BS6" s="494"/>
      <c r="BT6" s="494"/>
      <c r="BU6" s="494"/>
      <c r="BV6" s="494"/>
      <c r="BW6" s="494"/>
      <c r="BX6" s="494"/>
      <c r="BY6" s="494"/>
      <c r="BZ6" s="494"/>
      <c r="CA6" s="494"/>
      <c r="CB6" s="494"/>
      <c r="CC6" s="494"/>
      <c r="CD6" s="494"/>
      <c r="CE6" s="494"/>
      <c r="CF6" s="494"/>
      <c r="CG6" s="494"/>
      <c r="CH6" s="494"/>
      <c r="CI6" s="494"/>
      <c r="CJ6" s="494"/>
      <c r="CK6" s="494"/>
      <c r="CL6" s="494"/>
      <c r="CM6" s="494"/>
      <c r="CN6" s="494"/>
      <c r="CO6" s="494"/>
      <c r="CP6" s="494"/>
      <c r="CQ6" s="494"/>
      <c r="CR6" s="494"/>
      <c r="CS6" s="494"/>
      <c r="CT6" s="494"/>
      <c r="CU6" s="494"/>
      <c r="CV6" s="494"/>
      <c r="CW6" s="494"/>
      <c r="CX6" s="494"/>
      <c r="CY6" s="494"/>
      <c r="CZ6" s="494"/>
      <c r="DA6" s="494"/>
      <c r="DB6" s="494"/>
      <c r="DC6" s="494"/>
      <c r="DD6" s="495"/>
      <c r="DE6" s="494"/>
      <c r="DF6" s="494"/>
      <c r="DG6" s="494"/>
      <c r="DH6" s="494"/>
      <c r="DI6" s="494"/>
      <c r="DJ6" s="494"/>
      <c r="DK6" s="494"/>
      <c r="DL6" s="494"/>
      <c r="DM6" s="494"/>
      <c r="DN6" s="494"/>
      <c r="DO6" s="494"/>
      <c r="DP6" s="494"/>
      <c r="DQ6" s="494"/>
      <c r="DR6" s="494"/>
      <c r="DS6" s="494"/>
      <c r="DT6" s="494"/>
      <c r="DU6" s="494"/>
      <c r="DV6" s="494"/>
      <c r="DW6" s="494"/>
      <c r="DX6" s="494"/>
      <c r="DY6" s="494"/>
      <c r="DZ6" s="494"/>
      <c r="EA6" s="494"/>
      <c r="EB6" s="494"/>
      <c r="EC6" s="494"/>
      <c r="ED6" s="494"/>
      <c r="EE6" s="494"/>
      <c r="EF6" s="494"/>
      <c r="EG6" s="494"/>
      <c r="EH6" s="494"/>
      <c r="EI6" s="494"/>
      <c r="EJ6" s="494"/>
      <c r="EK6" s="494"/>
      <c r="EL6" s="494"/>
      <c r="EM6" s="494"/>
      <c r="EN6" s="494"/>
      <c r="EO6" s="494"/>
      <c r="EP6" s="494"/>
      <c r="EQ6" s="494"/>
      <c r="ER6" s="494"/>
      <c r="ES6" s="494"/>
      <c r="ET6" s="469"/>
      <c r="EU6" s="469"/>
      <c r="EV6" s="469"/>
      <c r="EW6" s="469"/>
      <c r="EX6" s="469"/>
      <c r="EY6" s="469"/>
      <c r="EZ6" s="469"/>
      <c r="FA6" s="469"/>
      <c r="FB6" s="469"/>
      <c r="FC6" s="469"/>
      <c r="FD6" s="469"/>
      <c r="FE6" s="469"/>
      <c r="FF6" s="469"/>
      <c r="FG6" s="469"/>
      <c r="FH6" s="469"/>
      <c r="FI6" s="469"/>
      <c r="FJ6" s="469"/>
      <c r="FK6" s="469"/>
      <c r="FT6" s="470"/>
      <c r="FU6" s="470"/>
      <c r="GE6" s="470"/>
      <c r="GK6" s="470"/>
      <c r="GL6" s="470"/>
      <c r="GX6" s="496"/>
      <c r="GY6" s="471"/>
      <c r="HT6" s="471"/>
      <c r="HU6" s="471"/>
    </row>
    <row r="7" spans="1:229" s="464" customFormat="1" ht="4" customHeight="1" thickBot="1">
      <c r="A7" s="1230"/>
      <c r="B7" s="1422"/>
      <c r="C7" s="1470"/>
      <c r="D7" s="1423"/>
      <c r="E7" s="1423"/>
      <c r="F7" s="1423"/>
      <c r="G7" s="2089"/>
      <c r="H7" s="1740"/>
      <c r="I7" s="1740"/>
      <c r="J7" s="1740"/>
      <c r="K7" s="1740"/>
      <c r="L7" s="1740"/>
      <c r="M7" s="1740"/>
      <c r="N7" s="1740"/>
      <c r="O7" s="1740"/>
      <c r="P7" s="1740"/>
      <c r="Q7" s="1740"/>
      <c r="R7" s="1740"/>
      <c r="S7" s="1740"/>
      <c r="T7" s="1740"/>
      <c r="U7" s="1740"/>
      <c r="V7" s="1740"/>
      <c r="W7" s="1740"/>
      <c r="X7" s="1740"/>
      <c r="Y7" s="1740"/>
      <c r="Z7" s="1740"/>
      <c r="AA7" s="1740"/>
      <c r="AB7" s="1740"/>
      <c r="AC7" s="1740"/>
      <c r="AD7" s="1740"/>
      <c r="AE7" s="1740"/>
      <c r="AF7" s="1471"/>
      <c r="AG7" s="1472"/>
      <c r="AH7" s="1469"/>
      <c r="AI7" s="1469"/>
      <c r="AJ7" s="1469"/>
      <c r="AK7" s="1469"/>
      <c r="AL7" s="2151"/>
      <c r="AM7" s="2170" t="s">
        <v>216</v>
      </c>
      <c r="AN7" s="1469"/>
      <c r="AO7" s="1469"/>
      <c r="AP7" s="1469"/>
      <c r="AQ7" s="1469"/>
      <c r="AR7" s="1469"/>
      <c r="AS7" s="1469"/>
      <c r="AT7" s="1469"/>
      <c r="AU7" s="1469"/>
      <c r="AV7" s="1469"/>
      <c r="AW7" s="1474"/>
      <c r="AX7" s="1474"/>
      <c r="AY7" s="1613"/>
      <c r="AZ7" s="1474"/>
      <c r="BA7" s="1474"/>
      <c r="BB7" s="1474"/>
      <c r="BC7" s="2151"/>
      <c r="BD7" s="1613"/>
      <c r="BE7" s="1613"/>
      <c r="BF7" s="1613"/>
      <c r="BG7" s="1741"/>
      <c r="BH7" s="1416"/>
      <c r="BI7" s="489"/>
      <c r="BJ7" s="481"/>
      <c r="BK7" s="493"/>
      <c r="BL7" s="493"/>
      <c r="BM7" s="493"/>
      <c r="BN7" s="493"/>
      <c r="BO7" s="493"/>
      <c r="BP7" s="493"/>
      <c r="BQ7" s="493"/>
      <c r="BR7" s="494"/>
      <c r="BS7" s="494"/>
      <c r="BT7" s="494"/>
      <c r="BU7" s="494"/>
      <c r="BV7" s="494"/>
      <c r="BW7" s="494"/>
      <c r="BX7" s="494"/>
      <c r="BY7" s="494"/>
      <c r="BZ7" s="494"/>
      <c r="CA7" s="494"/>
      <c r="CB7" s="494"/>
      <c r="CC7" s="494"/>
      <c r="CD7" s="494"/>
      <c r="CE7" s="494"/>
      <c r="CF7" s="494"/>
      <c r="CG7" s="494"/>
      <c r="CH7" s="494"/>
      <c r="CI7" s="494"/>
      <c r="CJ7" s="494"/>
      <c r="CK7" s="494"/>
      <c r="CL7" s="494"/>
      <c r="CM7" s="494"/>
      <c r="CN7" s="494"/>
      <c r="CO7" s="494"/>
      <c r="CP7" s="494"/>
      <c r="CQ7" s="494"/>
      <c r="CR7" s="494"/>
      <c r="CS7" s="494"/>
      <c r="CT7" s="494"/>
      <c r="CU7" s="494"/>
      <c r="CV7" s="494"/>
      <c r="CW7" s="494"/>
      <c r="CX7" s="494"/>
      <c r="CY7" s="494"/>
      <c r="CZ7" s="494"/>
      <c r="DA7" s="494"/>
      <c r="DB7" s="494"/>
      <c r="DC7" s="494"/>
      <c r="DD7" s="495"/>
      <c r="DE7" s="494"/>
      <c r="DF7" s="494"/>
      <c r="DG7" s="494"/>
      <c r="DH7" s="494"/>
      <c r="DI7" s="494"/>
      <c r="DJ7" s="494"/>
      <c r="DK7" s="494"/>
      <c r="DL7" s="494"/>
      <c r="DM7" s="494"/>
      <c r="DN7" s="494"/>
      <c r="DO7" s="494"/>
      <c r="DP7" s="494"/>
      <c r="DQ7" s="494"/>
      <c r="DR7" s="494"/>
      <c r="DS7" s="494"/>
      <c r="DT7" s="494"/>
      <c r="DU7" s="494"/>
      <c r="DV7" s="494"/>
      <c r="DW7" s="494"/>
      <c r="DX7" s="494"/>
      <c r="DY7" s="494"/>
      <c r="DZ7" s="494"/>
      <c r="EA7" s="494"/>
      <c r="EB7" s="494"/>
      <c r="EC7" s="494"/>
      <c r="ED7" s="494"/>
      <c r="EE7" s="494"/>
      <c r="EF7" s="494"/>
      <c r="EG7" s="494"/>
      <c r="EH7" s="494"/>
      <c r="EI7" s="494"/>
      <c r="EJ7" s="494"/>
      <c r="EK7" s="494"/>
      <c r="EL7" s="494"/>
      <c r="EM7" s="494"/>
      <c r="EN7" s="494"/>
      <c r="EO7" s="494"/>
      <c r="EP7" s="494"/>
      <c r="EQ7" s="494"/>
      <c r="ER7" s="494"/>
      <c r="ES7" s="494"/>
      <c r="ET7" s="469"/>
      <c r="EU7" s="469"/>
      <c r="EV7" s="469"/>
      <c r="EW7" s="469"/>
      <c r="EX7" s="469"/>
      <c r="EY7" s="469"/>
      <c r="EZ7" s="469"/>
      <c r="FA7" s="469"/>
      <c r="FB7" s="469"/>
      <c r="FC7" s="469"/>
      <c r="FD7" s="469"/>
      <c r="FE7" s="469"/>
      <c r="FF7" s="469"/>
      <c r="FG7" s="469"/>
      <c r="FH7" s="469"/>
      <c r="FI7" s="469"/>
      <c r="FJ7" s="469"/>
      <c r="FK7" s="469"/>
      <c r="FT7" s="470"/>
      <c r="FU7" s="470"/>
      <c r="GE7" s="470"/>
      <c r="GK7" s="470"/>
      <c r="GL7" s="470"/>
      <c r="GX7" s="496"/>
      <c r="GY7" s="471"/>
      <c r="HT7" s="471"/>
      <c r="HU7" s="471"/>
    </row>
    <row r="8" spans="1:229" ht="8" customHeight="1" thickTop="1" thickBot="1">
      <c r="A8" s="1230"/>
      <c r="B8" s="1422"/>
      <c r="C8" s="2197"/>
      <c r="D8" s="1423"/>
      <c r="E8" s="1423"/>
      <c r="F8" s="1423"/>
      <c r="G8" s="2089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476"/>
      <c r="AG8" s="1477"/>
      <c r="AH8" s="1478"/>
      <c r="AI8" s="1469"/>
      <c r="AJ8" s="1469"/>
      <c r="AK8" s="1469"/>
      <c r="AL8" s="2151"/>
      <c r="AM8" s="2170"/>
      <c r="AN8" s="1479"/>
      <c r="AO8" s="1479"/>
      <c r="AP8" s="1479"/>
      <c r="AQ8" s="1479"/>
      <c r="AR8" s="1479"/>
      <c r="AS8" s="1479"/>
      <c r="AT8" s="1479"/>
      <c r="AU8" s="1479"/>
      <c r="AV8" s="1479"/>
      <c r="AW8" s="1479"/>
      <c r="AX8" s="1479"/>
      <c r="AY8" s="1479"/>
      <c r="AZ8" s="1479"/>
      <c r="BA8" s="1479"/>
      <c r="BB8" s="1479"/>
      <c r="BC8" s="2151"/>
      <c r="BD8" s="2147"/>
      <c r="BE8" s="2149"/>
      <c r="BF8" s="2149"/>
      <c r="BG8" s="2150"/>
      <c r="BH8" s="1416"/>
      <c r="BI8" s="489"/>
      <c r="BJ8" s="481"/>
      <c r="FL8" s="63"/>
      <c r="FM8" s="62"/>
      <c r="FN8" s="62"/>
      <c r="FO8" s="62"/>
      <c r="FP8" s="62"/>
      <c r="FQ8" s="62"/>
      <c r="FX8" s="62"/>
      <c r="FZ8" s="62"/>
      <c r="HB8" s="63"/>
      <c r="HC8" s="63"/>
      <c r="HD8" s="62"/>
    </row>
    <row r="9" spans="1:229" s="63" customFormat="1" ht="30" customHeight="1" thickBot="1">
      <c r="A9" s="1230"/>
      <c r="B9" s="1422"/>
      <c r="C9" s="2197"/>
      <c r="D9" s="1423"/>
      <c r="E9" s="1423"/>
      <c r="F9" s="1423"/>
      <c r="G9" s="2089"/>
      <c r="H9" s="1610"/>
      <c r="I9" s="1610"/>
      <c r="J9" s="1610"/>
      <c r="K9" s="1610"/>
      <c r="L9" s="1610"/>
      <c r="M9" s="1610"/>
      <c r="N9" s="1610"/>
      <c r="O9" s="1610"/>
      <c r="P9" s="1610"/>
      <c r="Q9" s="1610"/>
      <c r="R9" s="1610"/>
      <c r="S9" s="1610"/>
      <c r="T9" s="1610"/>
      <c r="U9" s="1610"/>
      <c r="V9" s="1610"/>
      <c r="W9" s="1610"/>
      <c r="X9" s="1610"/>
      <c r="Y9" s="1610"/>
      <c r="Z9" s="1610"/>
      <c r="AA9" s="2169" t="s">
        <v>819</v>
      </c>
      <c r="AB9" s="2169"/>
      <c r="AC9" s="2169"/>
      <c r="AD9" s="2169"/>
      <c r="AE9" s="2169"/>
      <c r="AF9" s="2169"/>
      <c r="AG9" s="2169"/>
      <c r="AH9" s="1481"/>
      <c r="AI9" s="1482"/>
      <c r="AJ9" s="1482"/>
      <c r="AK9" s="1482"/>
      <c r="AL9" s="2151"/>
      <c r="AM9" s="2170"/>
      <c r="AN9" s="1745"/>
      <c r="AO9" s="1745"/>
      <c r="AP9" s="1745"/>
      <c r="AQ9" s="1479"/>
      <c r="AR9" s="1479"/>
      <c r="AS9" s="1483" t="s">
        <v>680</v>
      </c>
      <c r="AT9" s="1479"/>
      <c r="AU9" s="1479"/>
      <c r="AV9" s="1479"/>
      <c r="AW9" s="1484"/>
      <c r="AX9" s="1479"/>
      <c r="AY9" s="1463"/>
      <c r="AZ9" s="1479"/>
      <c r="BA9" s="1485"/>
      <c r="BB9" s="1479"/>
      <c r="BC9" s="2151"/>
      <c r="BD9" s="2147"/>
      <c r="BE9" s="2149"/>
      <c r="BF9" s="2149"/>
      <c r="BG9" s="2150"/>
      <c r="BH9" s="1417"/>
      <c r="BI9" s="490"/>
      <c r="BJ9" s="487"/>
      <c r="BK9" s="378"/>
      <c r="BL9" s="378"/>
      <c r="BM9" s="378"/>
      <c r="BN9" s="378"/>
      <c r="BO9" s="378"/>
      <c r="BP9" s="378"/>
      <c r="BQ9" s="378"/>
      <c r="BR9" s="377"/>
      <c r="BS9" s="377"/>
      <c r="BT9" s="377"/>
      <c r="BU9" s="377"/>
      <c r="BV9" s="377"/>
      <c r="BW9" s="1"/>
      <c r="BX9" s="472"/>
      <c r="BY9" s="472"/>
      <c r="BZ9" s="472"/>
      <c r="CA9" s="472"/>
      <c r="CB9" s="472"/>
      <c r="CC9" s="472"/>
      <c r="CD9" s="377"/>
      <c r="CE9" s="377"/>
      <c r="CF9" s="377"/>
      <c r="CG9" s="377"/>
      <c r="CH9" s="377"/>
      <c r="CI9" s="377"/>
      <c r="CJ9" s="377"/>
      <c r="CK9" s="377"/>
      <c r="CL9" s="377"/>
      <c r="CM9" s="377"/>
      <c r="CN9" s="377"/>
      <c r="CO9" s="377"/>
      <c r="CP9" s="377"/>
      <c r="CQ9" s="377"/>
      <c r="CR9" s="377"/>
      <c r="CS9" s="377"/>
      <c r="CT9" s="377"/>
      <c r="CU9" s="377"/>
      <c r="CV9" s="377"/>
      <c r="CW9" s="377"/>
      <c r="CX9" s="377"/>
      <c r="CY9" s="377"/>
      <c r="CZ9" s="377"/>
      <c r="DA9" s="377"/>
      <c r="DB9" s="377"/>
      <c r="DC9" s="377"/>
      <c r="DD9" s="379"/>
      <c r="DE9" s="377"/>
      <c r="DF9" s="377"/>
      <c r="DG9" s="377"/>
      <c r="DH9" s="377"/>
      <c r="DI9" s="377"/>
      <c r="DJ9" s="377"/>
      <c r="DK9" s="377"/>
      <c r="DL9" s="377"/>
      <c r="DM9" s="377"/>
      <c r="DN9" s="377"/>
      <c r="DO9" s="377"/>
      <c r="DP9" s="377"/>
      <c r="DQ9" s="377"/>
      <c r="DR9" s="377"/>
      <c r="DS9" s="377"/>
      <c r="DT9" s="377"/>
      <c r="DU9" s="377"/>
      <c r="DV9" s="377"/>
      <c r="DW9" s="377"/>
      <c r="DX9" s="377"/>
      <c r="DY9" s="377"/>
      <c r="DZ9" s="377"/>
      <c r="EA9" s="377"/>
      <c r="EB9" s="377"/>
      <c r="EC9" s="377"/>
      <c r="ED9" s="377"/>
      <c r="EE9" s="377"/>
      <c r="EF9" s="377"/>
      <c r="EG9" s="377"/>
      <c r="EH9" s="377"/>
      <c r="EI9" s="380"/>
      <c r="EJ9" s="380"/>
      <c r="EK9" s="380"/>
      <c r="EL9" s="380"/>
      <c r="EM9" s="380"/>
      <c r="EN9" s="380"/>
      <c r="EO9" s="381"/>
      <c r="EP9" s="381"/>
      <c r="EQ9" s="381"/>
      <c r="ER9" s="381"/>
      <c r="ES9" s="381"/>
      <c r="ET9" s="68"/>
      <c r="EU9" s="68"/>
      <c r="EV9" s="68"/>
      <c r="EW9" s="68"/>
      <c r="EX9" s="68"/>
      <c r="EY9" s="68"/>
      <c r="EZ9" s="56"/>
      <c r="FA9" s="56"/>
      <c r="FB9" s="56"/>
      <c r="FC9" s="56"/>
      <c r="FD9" s="56"/>
      <c r="FE9" s="56"/>
      <c r="FF9" s="56"/>
      <c r="FG9" s="56"/>
      <c r="FH9" s="58"/>
      <c r="FI9" s="58"/>
      <c r="FJ9" s="58"/>
      <c r="FK9" s="58"/>
      <c r="FT9" s="105"/>
      <c r="FU9" s="105"/>
      <c r="GE9" s="105"/>
      <c r="GK9" s="105"/>
      <c r="GL9" s="105"/>
      <c r="GX9" s="106"/>
      <c r="GY9" s="107"/>
      <c r="HT9" s="107"/>
      <c r="HU9" s="107"/>
    </row>
    <row r="10" spans="1:229" s="63" customFormat="1" ht="4" customHeight="1">
      <c r="A10" s="1230"/>
      <c r="B10" s="1422"/>
      <c r="C10" s="2197"/>
      <c r="D10" s="1423"/>
      <c r="E10" s="1423"/>
      <c r="F10" s="1423"/>
      <c r="G10" s="2089"/>
      <c r="H10" s="1423"/>
      <c r="I10" s="1423"/>
      <c r="J10" s="1423"/>
      <c r="K10" s="1423"/>
      <c r="L10" s="1423"/>
      <c r="M10" s="1423"/>
      <c r="N10" s="1423"/>
      <c r="O10" s="1423"/>
      <c r="P10" s="1423"/>
      <c r="Q10" s="1423"/>
      <c r="R10" s="1423"/>
      <c r="S10" s="1423"/>
      <c r="T10" s="1423"/>
      <c r="U10" s="1423"/>
      <c r="V10" s="1423"/>
      <c r="W10" s="1423"/>
      <c r="X10" s="1423"/>
      <c r="Y10" s="1423"/>
      <c r="Z10" s="1423"/>
      <c r="AA10" s="2169"/>
      <c r="AB10" s="2169"/>
      <c r="AC10" s="2169"/>
      <c r="AD10" s="2169"/>
      <c r="AE10" s="2169"/>
      <c r="AF10" s="2169"/>
      <c r="AG10" s="2169"/>
      <c r="AH10" s="1481"/>
      <c r="AI10" s="1482"/>
      <c r="AJ10" s="1482"/>
      <c r="AK10" s="1482"/>
      <c r="AL10" s="2151"/>
      <c r="AM10" s="2170"/>
      <c r="AN10" s="1745"/>
      <c r="AO10" s="1745"/>
      <c r="AP10" s="1745"/>
      <c r="AQ10" s="1479"/>
      <c r="AR10" s="1479"/>
      <c r="AS10" s="1483"/>
      <c r="AT10" s="1479"/>
      <c r="AU10" s="1479"/>
      <c r="AV10" s="2047"/>
      <c r="AW10" s="1479"/>
      <c r="AX10" s="2047" t="s">
        <v>662</v>
      </c>
      <c r="AY10" s="1479"/>
      <c r="AZ10" s="2047" t="s">
        <v>776</v>
      </c>
      <c r="BA10" s="1479"/>
      <c r="BB10" s="1479"/>
      <c r="BC10" s="2151"/>
      <c r="BD10" s="2147"/>
      <c r="BE10" s="2149"/>
      <c r="BF10" s="2149"/>
      <c r="BG10" s="2150"/>
      <c r="BH10" s="1417"/>
      <c r="BI10" s="490"/>
      <c r="BJ10" s="487"/>
      <c r="BK10" s="378"/>
      <c r="BL10" s="378"/>
      <c r="BM10" s="378"/>
      <c r="BN10" s="378"/>
      <c r="BO10" s="378"/>
      <c r="BP10" s="378"/>
      <c r="BQ10" s="378"/>
      <c r="BR10" s="377"/>
      <c r="BS10" s="377"/>
      <c r="BT10" s="377"/>
      <c r="BU10" s="377"/>
      <c r="BV10" s="377"/>
      <c r="BW10" s="1"/>
      <c r="BX10" s="472"/>
      <c r="BY10" s="472"/>
      <c r="BZ10" s="472"/>
      <c r="CA10" s="472"/>
      <c r="CB10" s="472"/>
      <c r="CC10" s="472"/>
      <c r="CD10" s="377"/>
      <c r="CE10" s="377"/>
      <c r="CF10" s="377"/>
      <c r="CG10" s="377"/>
      <c r="CH10" s="377"/>
      <c r="CI10" s="377"/>
      <c r="CJ10" s="377"/>
      <c r="CK10" s="377"/>
      <c r="CL10" s="377"/>
      <c r="CM10" s="377"/>
      <c r="CN10" s="377"/>
      <c r="CO10" s="377"/>
      <c r="CP10" s="377"/>
      <c r="CQ10" s="377"/>
      <c r="CR10" s="377"/>
      <c r="CS10" s="377"/>
      <c r="CT10" s="377"/>
      <c r="CU10" s="377"/>
      <c r="CV10" s="377"/>
      <c r="CW10" s="377"/>
      <c r="CX10" s="377"/>
      <c r="CY10" s="377"/>
      <c r="CZ10" s="377"/>
      <c r="DA10" s="377"/>
      <c r="DB10" s="377"/>
      <c r="DC10" s="377"/>
      <c r="DD10" s="379"/>
      <c r="DE10" s="377"/>
      <c r="DF10" s="377"/>
      <c r="DG10" s="377"/>
      <c r="DH10" s="377"/>
      <c r="DI10" s="377"/>
      <c r="DJ10" s="377"/>
      <c r="DK10" s="377"/>
      <c r="DL10" s="377"/>
      <c r="DM10" s="377"/>
      <c r="DN10" s="377"/>
      <c r="DO10" s="377"/>
      <c r="DP10" s="377"/>
      <c r="DQ10" s="377"/>
      <c r="DR10" s="377"/>
      <c r="DS10" s="377"/>
      <c r="DT10" s="377"/>
      <c r="DU10" s="377"/>
      <c r="DV10" s="377"/>
      <c r="DW10" s="377"/>
      <c r="DX10" s="377"/>
      <c r="DY10" s="377"/>
      <c r="DZ10" s="377"/>
      <c r="EA10" s="377"/>
      <c r="EB10" s="377"/>
      <c r="EC10" s="377"/>
      <c r="ED10" s="377"/>
      <c r="EE10" s="377"/>
      <c r="EF10" s="377"/>
      <c r="EG10" s="377"/>
      <c r="EH10" s="377"/>
      <c r="EI10" s="380"/>
      <c r="EJ10" s="380"/>
      <c r="EK10" s="380"/>
      <c r="EL10" s="380"/>
      <c r="EM10" s="380"/>
      <c r="EN10" s="380"/>
      <c r="EO10" s="381"/>
      <c r="EP10" s="381"/>
      <c r="EQ10" s="381"/>
      <c r="ER10" s="381"/>
      <c r="ES10" s="381"/>
      <c r="ET10" s="68"/>
      <c r="EU10" s="68"/>
      <c r="EV10" s="68"/>
      <c r="EW10" s="68"/>
      <c r="EX10" s="68"/>
      <c r="EY10" s="68"/>
      <c r="EZ10" s="56"/>
      <c r="FA10" s="56"/>
      <c r="FB10" s="56"/>
      <c r="FC10" s="56"/>
      <c r="FD10" s="56"/>
      <c r="FE10" s="56"/>
      <c r="FF10" s="56"/>
      <c r="FG10" s="56"/>
      <c r="FH10" s="58"/>
      <c r="FI10" s="58"/>
      <c r="FJ10" s="58"/>
      <c r="FK10" s="58"/>
      <c r="FT10" s="105"/>
      <c r="FU10" s="105"/>
      <c r="GE10" s="105"/>
      <c r="GK10" s="105"/>
      <c r="GL10" s="105"/>
      <c r="GX10" s="106"/>
      <c r="GY10" s="107"/>
      <c r="HT10" s="107"/>
      <c r="HU10" s="107"/>
    </row>
    <row r="11" spans="1:229" s="63" customFormat="1" ht="4" customHeight="1" thickBot="1">
      <c r="A11" s="1230"/>
      <c r="B11" s="1422"/>
      <c r="C11" s="2197"/>
      <c r="D11" s="1423"/>
      <c r="E11" s="1423"/>
      <c r="F11" s="1423"/>
      <c r="G11" s="2089"/>
      <c r="H11" s="1423"/>
      <c r="I11" s="1423"/>
      <c r="J11" s="1423"/>
      <c r="K11" s="1423"/>
      <c r="L11" s="1423"/>
      <c r="M11" s="1423"/>
      <c r="N11" s="1423"/>
      <c r="O11" s="1423"/>
      <c r="P11" s="1423"/>
      <c r="Q11" s="1423"/>
      <c r="R11" s="1423"/>
      <c r="S11" s="1423"/>
      <c r="T11" s="1423"/>
      <c r="U11" s="1423"/>
      <c r="V11" s="1423"/>
      <c r="W11" s="1423"/>
      <c r="X11" s="1423"/>
      <c r="Y11" s="1423"/>
      <c r="Z11" s="1423"/>
      <c r="AA11" s="2169"/>
      <c r="AB11" s="2169"/>
      <c r="AC11" s="2169"/>
      <c r="AD11" s="2169"/>
      <c r="AE11" s="2169"/>
      <c r="AF11" s="2169"/>
      <c r="AG11" s="2169"/>
      <c r="AH11" s="1481"/>
      <c r="AI11" s="1482"/>
      <c r="AJ11" s="1482"/>
      <c r="AK11" s="1482"/>
      <c r="AL11" s="2151"/>
      <c r="AM11" s="2170"/>
      <c r="AN11" s="1745"/>
      <c r="AO11" s="1745"/>
      <c r="AP11" s="1745"/>
      <c r="AQ11" s="1479"/>
      <c r="AR11" s="1479"/>
      <c r="AS11" s="1483"/>
      <c r="AT11" s="1479"/>
      <c r="AU11" s="1479"/>
      <c r="AV11" s="2047"/>
      <c r="AW11" s="1479"/>
      <c r="AX11" s="2047"/>
      <c r="AY11" s="1479"/>
      <c r="AZ11" s="2047"/>
      <c r="BA11" s="1479"/>
      <c r="BB11" s="1479"/>
      <c r="BC11" s="2151"/>
      <c r="BD11" s="2147"/>
      <c r="BE11" s="2149"/>
      <c r="BF11" s="2149"/>
      <c r="BG11" s="2150"/>
      <c r="BH11" s="1417"/>
      <c r="BI11" s="490"/>
      <c r="BJ11" s="487"/>
      <c r="BK11" s="378"/>
      <c r="BL11" s="378"/>
      <c r="BM11" s="378"/>
      <c r="BN11" s="378"/>
      <c r="BO11" s="378"/>
      <c r="BP11" s="378"/>
      <c r="BQ11" s="378"/>
      <c r="BR11" s="377"/>
      <c r="BS11" s="377"/>
      <c r="BT11" s="377"/>
      <c r="BU11" s="377"/>
      <c r="BV11" s="377"/>
      <c r="BW11" s="1"/>
      <c r="BX11" s="472"/>
      <c r="BY11" s="472"/>
      <c r="BZ11" s="472"/>
      <c r="CA11" s="472"/>
      <c r="CB11" s="472"/>
      <c r="CC11" s="472"/>
      <c r="CD11" s="377"/>
      <c r="CE11" s="377"/>
      <c r="CF11" s="377"/>
      <c r="CG11" s="377"/>
      <c r="CH11" s="377"/>
      <c r="CI11" s="377"/>
      <c r="CJ11" s="377"/>
      <c r="CK11" s="377"/>
      <c r="CL11" s="377"/>
      <c r="CM11" s="377"/>
      <c r="CN11" s="377"/>
      <c r="CO11" s="377"/>
      <c r="CP11" s="377"/>
      <c r="CQ11" s="377"/>
      <c r="CR11" s="377"/>
      <c r="CS11" s="377"/>
      <c r="CT11" s="377"/>
      <c r="CU11" s="377"/>
      <c r="CV11" s="377"/>
      <c r="CW11" s="377"/>
      <c r="CX11" s="377"/>
      <c r="CY11" s="377"/>
      <c r="CZ11" s="377"/>
      <c r="DA11" s="377"/>
      <c r="DB11" s="377"/>
      <c r="DC11" s="377"/>
      <c r="DD11" s="379"/>
      <c r="DE11" s="377"/>
      <c r="DF11" s="377"/>
      <c r="DG11" s="377"/>
      <c r="DH11" s="377"/>
      <c r="DI11" s="377"/>
      <c r="DJ11" s="377"/>
      <c r="DK11" s="377"/>
      <c r="DL11" s="377"/>
      <c r="DM11" s="377"/>
      <c r="DN11" s="377"/>
      <c r="DO11" s="377"/>
      <c r="DP11" s="377"/>
      <c r="DQ11" s="377"/>
      <c r="DR11" s="377"/>
      <c r="DS11" s="377"/>
      <c r="DT11" s="377"/>
      <c r="DU11" s="377"/>
      <c r="DV11" s="377"/>
      <c r="DW11" s="377"/>
      <c r="DX11" s="377"/>
      <c r="DY11" s="377"/>
      <c r="DZ11" s="377"/>
      <c r="EA11" s="377"/>
      <c r="EB11" s="377"/>
      <c r="EC11" s="377"/>
      <c r="ED11" s="377"/>
      <c r="EE11" s="377"/>
      <c r="EF11" s="377"/>
      <c r="EG11" s="377"/>
      <c r="EH11" s="377"/>
      <c r="EI11" s="380"/>
      <c r="EJ11" s="380"/>
      <c r="EK11" s="380"/>
      <c r="EL11" s="380"/>
      <c r="EM11" s="380"/>
      <c r="EN11" s="380"/>
      <c r="EO11" s="381"/>
      <c r="EP11" s="381"/>
      <c r="EQ11" s="381"/>
      <c r="ER11" s="381"/>
      <c r="ES11" s="381"/>
      <c r="ET11" s="68"/>
      <c r="EU11" s="68"/>
      <c r="EV11" s="68"/>
      <c r="EW11" s="68"/>
      <c r="EX11" s="68"/>
      <c r="EY11" s="68"/>
      <c r="EZ11" s="56"/>
      <c r="FA11" s="56"/>
      <c r="FB11" s="56"/>
      <c r="FC11" s="56"/>
      <c r="FD11" s="56"/>
      <c r="FE11" s="56"/>
      <c r="FF11" s="56"/>
      <c r="FG11" s="56"/>
      <c r="FH11" s="58"/>
      <c r="FI11" s="58"/>
      <c r="FJ11" s="58"/>
      <c r="FK11" s="58"/>
      <c r="FT11" s="105"/>
      <c r="FU11" s="105"/>
      <c r="GE11" s="105"/>
      <c r="GK11" s="105"/>
      <c r="GL11" s="105"/>
      <c r="GX11" s="106"/>
      <c r="GY11" s="107"/>
      <c r="HT11" s="107"/>
      <c r="HU11" s="107"/>
    </row>
    <row r="12" spans="1:229" s="63" customFormat="1" ht="30" customHeight="1" thickBot="1">
      <c r="A12" s="1230"/>
      <c r="B12" s="1422"/>
      <c r="C12" s="2197"/>
      <c r="D12" s="1482"/>
      <c r="E12" s="1482"/>
      <c r="F12" s="1482"/>
      <c r="G12" s="2089"/>
      <c r="H12" s="1486" t="s">
        <v>822</v>
      </c>
      <c r="I12" s="1487"/>
      <c r="J12" s="1487"/>
      <c r="K12" s="1487"/>
      <c r="L12" s="1488"/>
      <c r="M12" s="1487"/>
      <c r="N12" s="1489"/>
      <c r="O12" s="1464"/>
      <c r="P12" s="1491"/>
      <c r="Q12" s="1492"/>
      <c r="R12" s="1487"/>
      <c r="S12" s="1487"/>
      <c r="T12" s="2163"/>
      <c r="U12" s="1482"/>
      <c r="V12" s="1469"/>
      <c r="W12" s="1469"/>
      <c r="X12" s="1469"/>
      <c r="Y12" s="1469"/>
      <c r="Z12" s="1469"/>
      <c r="AA12" s="2169"/>
      <c r="AB12" s="2169"/>
      <c r="AC12" s="2169"/>
      <c r="AD12" s="2169"/>
      <c r="AE12" s="2169"/>
      <c r="AF12" s="2169"/>
      <c r="AG12" s="2169"/>
      <c r="AH12" s="1481"/>
      <c r="AI12" s="1482"/>
      <c r="AJ12" s="1482"/>
      <c r="AK12" s="1482"/>
      <c r="AL12" s="2151"/>
      <c r="AM12" s="2170"/>
      <c r="AN12" s="1745"/>
      <c r="AO12" s="1745"/>
      <c r="AP12" s="1745"/>
      <c r="AQ12" s="1479"/>
      <c r="AR12" s="1479"/>
      <c r="AS12" s="1483" t="s">
        <v>656</v>
      </c>
      <c r="AT12" s="1479"/>
      <c r="AU12" s="1479"/>
      <c r="AV12" s="1479"/>
      <c r="AW12" s="1484"/>
      <c r="AX12" s="1479"/>
      <c r="AY12" s="1463"/>
      <c r="AZ12" s="1479"/>
      <c r="BA12" s="1485"/>
      <c r="BB12" s="1479"/>
      <c r="BC12" s="2151"/>
      <c r="BD12" s="2147"/>
      <c r="BE12" s="2149"/>
      <c r="BF12" s="2149"/>
      <c r="BG12" s="2150"/>
      <c r="BH12" s="1417"/>
      <c r="BI12" s="490"/>
      <c r="BJ12" s="487"/>
      <c r="BK12" s="378"/>
      <c r="BL12" s="378"/>
      <c r="BM12" s="378"/>
      <c r="BN12" s="378"/>
      <c r="BO12" s="378"/>
      <c r="BP12" s="378"/>
      <c r="BQ12" s="378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77"/>
      <c r="CC12" s="377"/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  <c r="CR12" s="377"/>
      <c r="CS12" s="377"/>
      <c r="CT12" s="377"/>
      <c r="CU12" s="377"/>
      <c r="CV12" s="377"/>
      <c r="CW12" s="377"/>
      <c r="CX12" s="377"/>
      <c r="CY12" s="377"/>
      <c r="CZ12" s="377"/>
      <c r="DA12" s="377"/>
      <c r="DB12" s="377"/>
      <c r="DC12" s="377"/>
      <c r="DD12" s="379"/>
      <c r="DE12" s="377"/>
      <c r="DF12" s="377"/>
      <c r="DG12" s="377"/>
      <c r="DH12" s="377"/>
      <c r="DI12" s="377"/>
      <c r="DJ12" s="377"/>
      <c r="DK12" s="377"/>
      <c r="DL12" s="377"/>
      <c r="DM12" s="377"/>
      <c r="DN12" s="377"/>
      <c r="DO12" s="377"/>
      <c r="DP12" s="377"/>
      <c r="DQ12" s="377"/>
      <c r="DR12" s="377"/>
      <c r="DS12" s="377"/>
      <c r="DT12" s="377"/>
      <c r="DU12" s="377"/>
      <c r="DV12" s="377"/>
      <c r="DW12" s="377"/>
      <c r="DX12" s="377"/>
      <c r="DY12" s="377"/>
      <c r="DZ12" s="377"/>
      <c r="EA12" s="377"/>
      <c r="EB12" s="377"/>
      <c r="EC12" s="377"/>
      <c r="ED12" s="377"/>
      <c r="EE12" s="377"/>
      <c r="EF12" s="377"/>
      <c r="EG12" s="377"/>
      <c r="EH12" s="377"/>
      <c r="EI12" s="382"/>
      <c r="EJ12" s="382"/>
      <c r="EK12" s="382"/>
      <c r="EL12" s="382"/>
      <c r="EM12" s="382"/>
      <c r="EN12" s="382"/>
      <c r="EO12" s="382"/>
      <c r="EP12" s="382"/>
      <c r="EQ12" s="382"/>
      <c r="ER12" s="382"/>
      <c r="ES12" s="381"/>
      <c r="ET12" s="68"/>
      <c r="EU12" s="68"/>
      <c r="EV12" s="68"/>
      <c r="EW12" s="68"/>
      <c r="EX12" s="68"/>
      <c r="EY12" s="68"/>
      <c r="EZ12" s="56"/>
      <c r="FA12" s="56"/>
      <c r="FB12" s="56"/>
      <c r="FC12" s="56"/>
      <c r="FD12" s="56"/>
      <c r="FE12" s="56"/>
      <c r="FF12" s="56"/>
      <c r="FG12" s="56"/>
      <c r="FH12" s="108"/>
      <c r="FI12" s="58"/>
      <c r="FJ12" s="58"/>
      <c r="FK12" s="58" t="b">
        <v>0</v>
      </c>
      <c r="FT12" s="105"/>
      <c r="FU12" s="105"/>
      <c r="GE12" s="105"/>
      <c r="GK12" s="105"/>
      <c r="GL12" s="105"/>
      <c r="GX12" s="106"/>
      <c r="GY12" s="107"/>
      <c r="HT12" s="107"/>
      <c r="HU12" s="107"/>
    </row>
    <row r="13" spans="1:229" s="63" customFormat="1" ht="8" customHeight="1">
      <c r="A13" s="1230"/>
      <c r="B13" s="1422"/>
      <c r="C13" s="2197"/>
      <c r="D13" s="1423"/>
      <c r="E13" s="1423"/>
      <c r="F13" s="1423"/>
      <c r="G13" s="2089"/>
      <c r="H13" s="1493"/>
      <c r="I13" s="1494"/>
      <c r="J13" s="1494"/>
      <c r="K13" s="1494"/>
      <c r="L13" s="1494"/>
      <c r="M13" s="1494"/>
      <c r="N13" s="1494"/>
      <c r="O13" s="1490"/>
      <c r="P13" s="1494"/>
      <c r="Q13" s="1494"/>
      <c r="R13" s="1494"/>
      <c r="S13" s="1494"/>
      <c r="T13" s="2163"/>
      <c r="U13" s="1482"/>
      <c r="V13" s="1469"/>
      <c r="W13" s="1469"/>
      <c r="X13" s="1469"/>
      <c r="Y13" s="1469"/>
      <c r="Z13" s="1469"/>
      <c r="AA13" s="1482"/>
      <c r="AB13" s="1495"/>
      <c r="AC13" s="1495"/>
      <c r="AD13" s="1495"/>
      <c r="AE13" s="1495"/>
      <c r="AF13" s="1482"/>
      <c r="AG13" s="1495"/>
      <c r="AH13" s="1481"/>
      <c r="AI13" s="1482"/>
      <c r="AJ13" s="1482"/>
      <c r="AK13" s="1482"/>
      <c r="AL13" s="2151"/>
      <c r="AM13" s="2170"/>
      <c r="AN13" s="1479"/>
      <c r="AO13" s="1479"/>
      <c r="AP13" s="1479"/>
      <c r="AQ13" s="1479"/>
      <c r="AR13" s="1479"/>
      <c r="AS13" s="1483"/>
      <c r="AT13" s="1479"/>
      <c r="AU13" s="1479"/>
      <c r="AV13" s="1479"/>
      <c r="AW13" s="1479"/>
      <c r="AX13" s="1479"/>
      <c r="AY13" s="1479"/>
      <c r="AZ13" s="1479"/>
      <c r="BA13" s="1479"/>
      <c r="BB13" s="1479"/>
      <c r="BC13" s="2151"/>
      <c r="BD13" s="2147"/>
      <c r="BE13" s="2149"/>
      <c r="BF13" s="2149"/>
      <c r="BG13" s="2150"/>
      <c r="BH13" s="1384"/>
      <c r="BI13" s="491"/>
      <c r="BJ13" s="483"/>
      <c r="BK13" s="380"/>
      <c r="BL13" s="380"/>
      <c r="BM13" s="380"/>
      <c r="BN13" s="380"/>
      <c r="BO13" s="380"/>
      <c r="BP13" s="380"/>
      <c r="BQ13" s="380"/>
      <c r="BR13" s="381"/>
      <c r="BS13" s="383"/>
      <c r="BT13" s="383"/>
      <c r="BU13" s="384"/>
      <c r="BV13" s="385"/>
      <c r="BW13" s="385"/>
      <c r="BX13" s="385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3"/>
      <c r="DE13" s="381"/>
      <c r="DF13" s="381"/>
      <c r="DG13" s="386"/>
      <c r="DH13" s="381"/>
      <c r="DI13" s="386"/>
      <c r="DJ13" s="386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7"/>
      <c r="ER13" s="387"/>
      <c r="ES13" s="387"/>
      <c r="ET13" s="69"/>
      <c r="EU13" s="69"/>
      <c r="EV13" s="69"/>
      <c r="EW13" s="69"/>
      <c r="EX13" s="69"/>
      <c r="EY13" s="69"/>
      <c r="EZ13" s="56"/>
      <c r="FA13" s="56"/>
      <c r="FB13" s="56"/>
      <c r="FC13" s="56"/>
      <c r="FD13" s="56"/>
      <c r="FE13" s="56"/>
      <c r="FF13" s="56"/>
      <c r="FG13" s="56"/>
      <c r="FH13" s="108"/>
      <c r="FI13" s="58" t="b">
        <v>0</v>
      </c>
      <c r="FJ13" s="58"/>
      <c r="FK13" s="58"/>
      <c r="FL13" s="63">
        <f>IF(FI13=FALSE,1,2)</f>
        <v>1</v>
      </c>
      <c r="FS13" s="105"/>
      <c r="FY13" s="105"/>
      <c r="FZ13" s="105"/>
      <c r="GL13" s="106"/>
      <c r="GM13" s="107"/>
      <c r="HH13" s="107"/>
      <c r="HI13" s="107"/>
    </row>
    <row r="14" spans="1:229" s="63" customFormat="1" ht="4" customHeight="1">
      <c r="A14" s="1230"/>
      <c r="B14" s="1422"/>
      <c r="C14" s="2197"/>
      <c r="D14" s="1423"/>
      <c r="E14" s="1423"/>
      <c r="F14" s="1423"/>
      <c r="G14" s="2089"/>
      <c r="H14" s="1493"/>
      <c r="I14" s="1494"/>
      <c r="J14" s="1494"/>
      <c r="K14" s="1494"/>
      <c r="L14" s="1494"/>
      <c r="M14" s="1494"/>
      <c r="N14" s="1494"/>
      <c r="O14" s="1490"/>
      <c r="P14" s="1494"/>
      <c r="Q14" s="1494"/>
      <c r="R14" s="1494"/>
      <c r="S14" s="1494"/>
      <c r="T14" s="2163"/>
      <c r="U14" s="1482"/>
      <c r="V14" s="1469"/>
      <c r="W14" s="1469"/>
      <c r="X14" s="1469"/>
      <c r="Y14" s="1469"/>
      <c r="Z14" s="1469"/>
      <c r="AA14" s="1482"/>
      <c r="AB14" s="1495"/>
      <c r="AC14" s="1495"/>
      <c r="AD14" s="1495"/>
      <c r="AE14" s="1495"/>
      <c r="AF14" s="1482"/>
      <c r="AG14" s="1495"/>
      <c r="AH14" s="1481"/>
      <c r="AI14" s="1482"/>
      <c r="AJ14" s="1482"/>
      <c r="AK14" s="1482"/>
      <c r="AL14" s="2151"/>
      <c r="AM14" s="2170"/>
      <c r="AN14" s="1479"/>
      <c r="AO14" s="1479"/>
      <c r="AP14" s="1479"/>
      <c r="AQ14" s="1479"/>
      <c r="AR14" s="1479"/>
      <c r="AS14" s="1483"/>
      <c r="AT14" s="1479"/>
      <c r="AU14" s="1479"/>
      <c r="AV14" s="1479"/>
      <c r="AW14" s="1479"/>
      <c r="AX14" s="1479"/>
      <c r="AY14" s="1479"/>
      <c r="AZ14" s="1479"/>
      <c r="BA14" s="1479"/>
      <c r="BB14" s="1479"/>
      <c r="BC14" s="2151"/>
      <c r="BD14" s="1505"/>
      <c r="BE14" s="1746"/>
      <c r="BF14" s="1743"/>
      <c r="BG14" s="1744"/>
      <c r="BH14" s="1384"/>
      <c r="BI14" s="491"/>
      <c r="BJ14" s="483"/>
      <c r="BK14" s="380"/>
      <c r="BL14" s="380"/>
      <c r="BM14" s="380"/>
      <c r="BN14" s="380"/>
      <c r="BO14" s="380"/>
      <c r="BP14" s="380"/>
      <c r="BQ14" s="380"/>
      <c r="BR14" s="381"/>
      <c r="BS14" s="383"/>
      <c r="BT14" s="383"/>
      <c r="BU14" s="384"/>
      <c r="BV14" s="385"/>
      <c r="BW14" s="385"/>
      <c r="BX14" s="385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3"/>
      <c r="DE14" s="381"/>
      <c r="DF14" s="381"/>
      <c r="DG14" s="386"/>
      <c r="DH14" s="381"/>
      <c r="DI14" s="386"/>
      <c r="DJ14" s="386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7"/>
      <c r="ER14" s="387"/>
      <c r="ES14" s="387"/>
      <c r="ET14" s="69"/>
      <c r="EU14" s="69"/>
      <c r="EV14" s="69"/>
      <c r="EW14" s="69"/>
      <c r="EX14" s="69"/>
      <c r="EY14" s="69"/>
      <c r="EZ14" s="56"/>
      <c r="FA14" s="56"/>
      <c r="FB14" s="56"/>
      <c r="FC14" s="56"/>
      <c r="FD14" s="56"/>
      <c r="FE14" s="56"/>
      <c r="FF14" s="56"/>
      <c r="FG14" s="56"/>
      <c r="FH14" s="108"/>
      <c r="FI14" s="58"/>
      <c r="FJ14" s="58"/>
      <c r="FK14" s="58"/>
      <c r="FS14" s="105"/>
      <c r="FY14" s="105"/>
      <c r="FZ14" s="105"/>
      <c r="GL14" s="106"/>
      <c r="GM14" s="107"/>
      <c r="HH14" s="107"/>
      <c r="HI14" s="107"/>
    </row>
    <row r="15" spans="1:229" s="63" customFormat="1" ht="8" hidden="1" customHeight="1">
      <c r="A15" s="1230"/>
      <c r="B15" s="1422"/>
      <c r="C15" s="2197"/>
      <c r="D15" s="1423"/>
      <c r="E15" s="1423"/>
      <c r="F15" s="1423"/>
      <c r="G15" s="2089"/>
      <c r="H15" s="1493"/>
      <c r="I15" s="1494"/>
      <c r="J15" s="1494"/>
      <c r="K15" s="1494"/>
      <c r="L15" s="1494"/>
      <c r="M15" s="1494"/>
      <c r="N15" s="1494"/>
      <c r="O15" s="1490"/>
      <c r="P15" s="1494"/>
      <c r="Q15" s="1494"/>
      <c r="R15" s="1494"/>
      <c r="S15" s="1494"/>
      <c r="T15" s="2163"/>
      <c r="U15" s="1482"/>
      <c r="V15" s="1469"/>
      <c r="W15" s="1469"/>
      <c r="X15" s="1469"/>
      <c r="Y15" s="1469"/>
      <c r="Z15" s="1469"/>
      <c r="AA15" s="1482"/>
      <c r="AB15" s="1495"/>
      <c r="AC15" s="1495"/>
      <c r="AD15" s="1495"/>
      <c r="AE15" s="1495"/>
      <c r="AF15" s="1482"/>
      <c r="AG15" s="1495"/>
      <c r="AH15" s="1481"/>
      <c r="AI15" s="1482"/>
      <c r="AJ15" s="1482"/>
      <c r="AK15" s="1482"/>
      <c r="AL15" s="1473"/>
      <c r="AM15" s="1496"/>
      <c r="AN15" s="1479"/>
      <c r="AO15" s="1479"/>
      <c r="AP15" s="1479"/>
      <c r="AQ15" s="1479"/>
      <c r="AR15" s="1479"/>
      <c r="AS15" s="1483"/>
      <c r="AT15" s="1479"/>
      <c r="AU15" s="1479"/>
      <c r="AV15" s="1479"/>
      <c r="AW15" s="1479"/>
      <c r="AX15" s="1479"/>
      <c r="AY15" s="1479"/>
      <c r="AZ15" s="1479"/>
      <c r="BA15" s="1479"/>
      <c r="BB15" s="1479"/>
      <c r="BC15" s="1473"/>
      <c r="BD15" s="1505"/>
      <c r="BE15" s="1743"/>
      <c r="BF15" s="1743"/>
      <c r="BG15" s="1744"/>
      <c r="BH15" s="1384"/>
      <c r="BI15" s="491"/>
      <c r="BJ15" s="483"/>
      <c r="BK15" s="380"/>
      <c r="BL15" s="380"/>
      <c r="BM15" s="380"/>
      <c r="BN15" s="380"/>
      <c r="BO15" s="380"/>
      <c r="BP15" s="380"/>
      <c r="BQ15" s="380"/>
      <c r="BR15" s="381"/>
      <c r="BS15" s="383"/>
      <c r="BT15" s="383"/>
      <c r="BU15" s="384"/>
      <c r="BV15" s="385"/>
      <c r="BW15" s="385"/>
      <c r="BX15" s="385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3"/>
      <c r="DE15" s="381"/>
      <c r="DF15" s="381"/>
      <c r="DG15" s="386"/>
      <c r="DH15" s="381"/>
      <c r="DI15" s="386"/>
      <c r="DJ15" s="386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1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7"/>
      <c r="ER15" s="387"/>
      <c r="ES15" s="387"/>
      <c r="ET15" s="69"/>
      <c r="EU15" s="69"/>
      <c r="EV15" s="69"/>
      <c r="EW15" s="69"/>
      <c r="EX15" s="69"/>
      <c r="EY15" s="69"/>
      <c r="EZ15" s="56"/>
      <c r="FA15" s="56"/>
      <c r="FB15" s="56"/>
      <c r="FC15" s="56"/>
      <c r="FD15" s="56"/>
      <c r="FE15" s="56"/>
      <c r="FF15" s="56"/>
      <c r="FG15" s="56"/>
      <c r="FH15" s="108"/>
      <c r="FI15" s="58"/>
      <c r="FJ15" s="58"/>
      <c r="FK15" s="58"/>
      <c r="FS15" s="105"/>
      <c r="FY15" s="105"/>
      <c r="FZ15" s="105"/>
      <c r="GL15" s="106"/>
      <c r="GM15" s="107"/>
      <c r="HH15" s="107"/>
      <c r="HI15" s="107"/>
    </row>
    <row r="16" spans="1:229" s="63" customFormat="1" ht="8" customHeight="1">
      <c r="A16" s="1230"/>
      <c r="B16" s="1422"/>
      <c r="C16" s="2197"/>
      <c r="D16" s="1423"/>
      <c r="E16" s="1423"/>
      <c r="F16" s="1423"/>
      <c r="G16" s="2089"/>
      <c r="H16" s="1493"/>
      <c r="I16" s="1494"/>
      <c r="J16" s="1494"/>
      <c r="K16" s="1494"/>
      <c r="L16" s="1494"/>
      <c r="M16" s="1494"/>
      <c r="N16" s="1494"/>
      <c r="O16" s="1490"/>
      <c r="P16" s="1494"/>
      <c r="Q16" s="1494"/>
      <c r="R16" s="1494"/>
      <c r="S16" s="1494"/>
      <c r="T16" s="2163"/>
      <c r="U16" s="1482"/>
      <c r="V16" s="1469"/>
      <c r="W16" s="1469"/>
      <c r="X16" s="1469"/>
      <c r="Y16" s="1469"/>
      <c r="Z16" s="1469"/>
      <c r="AA16" s="1482"/>
      <c r="AB16" s="1495"/>
      <c r="AC16" s="1495"/>
      <c r="AD16" s="1495"/>
      <c r="AE16" s="1495"/>
      <c r="AF16" s="1482"/>
      <c r="AG16" s="1495"/>
      <c r="AH16" s="1481"/>
      <c r="AI16" s="1482"/>
      <c r="AJ16" s="1482"/>
      <c r="AK16" s="1482"/>
      <c r="AL16" s="1497"/>
      <c r="AM16" s="1496"/>
      <c r="AN16" s="1479"/>
      <c r="AO16" s="1479"/>
      <c r="AP16" s="1479"/>
      <c r="AQ16" s="1479"/>
      <c r="AR16" s="1479"/>
      <c r="AS16" s="1483"/>
      <c r="AT16" s="1479"/>
      <c r="AU16" s="1479"/>
      <c r="AV16" s="1479"/>
      <c r="AW16" s="1479"/>
      <c r="AX16" s="1479"/>
      <c r="AY16" s="1479"/>
      <c r="AZ16" s="1479"/>
      <c r="BA16" s="1479"/>
      <c r="BB16" s="1479"/>
      <c r="BC16" s="1497"/>
      <c r="BD16" s="1505"/>
      <c r="BE16" s="1743"/>
      <c r="BF16" s="1743"/>
      <c r="BG16" s="1744"/>
      <c r="BH16" s="1384"/>
      <c r="BI16" s="491"/>
      <c r="BJ16" s="483"/>
      <c r="BK16" s="380"/>
      <c r="BL16" s="380"/>
      <c r="BM16" s="380"/>
      <c r="BN16" s="380"/>
      <c r="BO16" s="380"/>
      <c r="BP16" s="380"/>
      <c r="BQ16" s="380"/>
      <c r="BR16" s="381"/>
      <c r="BS16" s="383"/>
      <c r="BT16" s="383"/>
      <c r="BU16" s="384"/>
      <c r="BV16" s="385"/>
      <c r="BW16" s="385"/>
      <c r="BX16" s="385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1"/>
      <c r="CX16" s="381"/>
      <c r="CY16" s="381"/>
      <c r="CZ16" s="381"/>
      <c r="DA16" s="381"/>
      <c r="DB16" s="381"/>
      <c r="DC16" s="381"/>
      <c r="DD16" s="383"/>
      <c r="DE16" s="381"/>
      <c r="DF16" s="381"/>
      <c r="DG16" s="386"/>
      <c r="DH16" s="381"/>
      <c r="DI16" s="386"/>
      <c r="DJ16" s="386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1"/>
      <c r="EF16" s="381"/>
      <c r="EG16" s="381"/>
      <c r="EH16" s="381"/>
      <c r="EI16" s="381"/>
      <c r="EJ16" s="381"/>
      <c r="EK16" s="381"/>
      <c r="EL16" s="381"/>
      <c r="EM16" s="381"/>
      <c r="EN16" s="381"/>
      <c r="EO16" s="381"/>
      <c r="EP16" s="381"/>
      <c r="EQ16" s="387"/>
      <c r="ER16" s="387"/>
      <c r="ES16" s="387"/>
      <c r="ET16" s="69"/>
      <c r="EU16" s="69"/>
      <c r="EV16" s="69"/>
      <c r="EW16" s="69"/>
      <c r="EX16" s="69"/>
      <c r="EY16" s="69"/>
      <c r="EZ16" s="56"/>
      <c r="FA16" s="56"/>
      <c r="FB16" s="56"/>
      <c r="FC16" s="56"/>
      <c r="FD16" s="56"/>
      <c r="FE16" s="56"/>
      <c r="FF16" s="56"/>
      <c r="FG16" s="56"/>
      <c r="FH16" s="108"/>
      <c r="FI16" s="58"/>
      <c r="FJ16" s="58"/>
      <c r="FK16" s="58"/>
      <c r="FS16" s="105"/>
      <c r="FY16" s="105"/>
      <c r="FZ16" s="105"/>
      <c r="GL16" s="106"/>
      <c r="GM16" s="107"/>
      <c r="HH16" s="107"/>
      <c r="HI16" s="107"/>
    </row>
    <row r="17" spans="1:229" s="63" customFormat="1" ht="4" customHeight="1">
      <c r="A17" s="1230"/>
      <c r="B17" s="1422"/>
      <c r="C17" s="2197"/>
      <c r="D17" s="1423"/>
      <c r="E17" s="1423"/>
      <c r="F17" s="1423"/>
      <c r="G17" s="2089"/>
      <c r="H17" s="1493"/>
      <c r="I17" s="1494"/>
      <c r="J17" s="1494"/>
      <c r="K17" s="1494"/>
      <c r="L17" s="1494"/>
      <c r="M17" s="1494"/>
      <c r="N17" s="1498"/>
      <c r="O17" s="1490"/>
      <c r="P17" s="1494"/>
      <c r="Q17" s="1494"/>
      <c r="R17" s="1494"/>
      <c r="S17" s="1494"/>
      <c r="T17" s="2163"/>
      <c r="U17" s="1482"/>
      <c r="V17" s="1469"/>
      <c r="W17" s="1469"/>
      <c r="X17" s="1469"/>
      <c r="Y17" s="1469"/>
      <c r="Z17" s="1469"/>
      <c r="AA17" s="1482"/>
      <c r="AB17" s="1495"/>
      <c r="AC17" s="1495"/>
      <c r="AD17" s="1495"/>
      <c r="AE17" s="1495"/>
      <c r="AF17" s="1482"/>
      <c r="AG17" s="1495"/>
      <c r="AH17" s="1481"/>
      <c r="AI17" s="1482"/>
      <c r="AJ17" s="1482"/>
      <c r="AK17" s="1482"/>
      <c r="AL17" s="2152"/>
      <c r="AM17" s="2155" t="s">
        <v>777</v>
      </c>
      <c r="AN17" s="1479"/>
      <c r="AO17" s="1479"/>
      <c r="AP17" s="1479"/>
      <c r="AQ17" s="1479"/>
      <c r="AR17" s="1479"/>
      <c r="AS17" s="1483"/>
      <c r="AT17" s="1479"/>
      <c r="AU17" s="1479"/>
      <c r="AV17" s="1479"/>
      <c r="AW17" s="1479"/>
      <c r="AX17" s="1479"/>
      <c r="AY17" s="1479"/>
      <c r="AZ17" s="1479"/>
      <c r="BA17" s="1479"/>
      <c r="BB17" s="1479"/>
      <c r="BC17" s="2152"/>
      <c r="BD17" s="1505"/>
      <c r="BE17" s="1743"/>
      <c r="BF17" s="1743"/>
      <c r="BG17" s="1744"/>
      <c r="BH17" s="1384"/>
      <c r="BI17" s="491"/>
      <c r="BJ17" s="483"/>
      <c r="BK17" s="380"/>
      <c r="BL17" s="380"/>
      <c r="BM17" s="380"/>
      <c r="BN17" s="380"/>
      <c r="BO17" s="380"/>
      <c r="BP17" s="380"/>
      <c r="BQ17" s="380"/>
      <c r="BR17" s="381"/>
      <c r="BS17" s="383"/>
      <c r="BT17" s="383"/>
      <c r="BU17" s="384"/>
      <c r="BV17" s="385"/>
      <c r="BW17" s="385"/>
      <c r="BX17" s="385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3"/>
      <c r="DE17" s="381"/>
      <c r="DF17" s="381"/>
      <c r="DG17" s="386"/>
      <c r="DH17" s="381"/>
      <c r="DI17" s="386"/>
      <c r="DJ17" s="386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7"/>
      <c r="ER17" s="387"/>
      <c r="ES17" s="387"/>
      <c r="ET17" s="69"/>
      <c r="EU17" s="69"/>
      <c r="EV17" s="69"/>
      <c r="EW17" s="69"/>
      <c r="EX17" s="69"/>
      <c r="EY17" s="69"/>
      <c r="EZ17" s="56"/>
      <c r="FA17" s="56"/>
      <c r="FB17" s="56"/>
      <c r="FC17" s="56"/>
      <c r="FD17" s="56"/>
      <c r="FE17" s="56"/>
      <c r="FF17" s="56"/>
      <c r="FG17" s="56"/>
      <c r="FH17" s="108"/>
      <c r="FI17" s="58"/>
      <c r="FJ17" s="58"/>
      <c r="FK17" s="58"/>
      <c r="FS17" s="105"/>
      <c r="FY17" s="105"/>
      <c r="FZ17" s="105"/>
      <c r="GL17" s="106"/>
      <c r="GM17" s="107"/>
      <c r="HH17" s="107"/>
      <c r="HI17" s="107"/>
    </row>
    <row r="18" spans="1:229" s="63" customFormat="1" ht="8" customHeight="1" thickBot="1">
      <c r="A18" s="1230"/>
      <c r="B18" s="1422"/>
      <c r="C18" s="2197"/>
      <c r="D18" s="1423"/>
      <c r="E18" s="1423"/>
      <c r="F18" s="1423"/>
      <c r="G18" s="2089"/>
      <c r="H18" s="1493"/>
      <c r="I18" s="1494"/>
      <c r="J18" s="1494"/>
      <c r="K18" s="1494"/>
      <c r="L18" s="1494"/>
      <c r="M18" s="1494"/>
      <c r="N18" s="1498"/>
      <c r="O18" s="1499"/>
      <c r="P18" s="1494"/>
      <c r="Q18" s="1494"/>
      <c r="R18" s="1494"/>
      <c r="S18" s="1494"/>
      <c r="T18" s="2163"/>
      <c r="U18" s="1482"/>
      <c r="V18" s="1469"/>
      <c r="W18" s="1469"/>
      <c r="X18" s="1469"/>
      <c r="Y18" s="1469"/>
      <c r="Z18" s="1469"/>
      <c r="AA18" s="1482"/>
      <c r="AB18" s="1495"/>
      <c r="AC18" s="1495"/>
      <c r="AD18" s="1495"/>
      <c r="AE18" s="1495"/>
      <c r="AF18" s="1482"/>
      <c r="AG18" s="1495"/>
      <c r="AH18" s="1481"/>
      <c r="AI18" s="1482"/>
      <c r="AJ18" s="1482"/>
      <c r="AK18" s="1482"/>
      <c r="AL18" s="2152"/>
      <c r="AM18" s="2155"/>
      <c r="AN18" s="1479"/>
      <c r="AO18" s="1479"/>
      <c r="AP18" s="1479"/>
      <c r="AQ18" s="1479"/>
      <c r="AR18" s="1479"/>
      <c r="AS18" s="1483"/>
      <c r="AT18" s="1479"/>
      <c r="AU18" s="1479"/>
      <c r="AV18" s="1479"/>
      <c r="AW18" s="1479"/>
      <c r="AX18" s="1479"/>
      <c r="AY18" s="1479"/>
      <c r="AZ18" s="1479"/>
      <c r="BA18" s="1479"/>
      <c r="BB18" s="1479"/>
      <c r="BC18" s="2152"/>
      <c r="BD18" s="2148"/>
      <c r="BE18" s="2056"/>
      <c r="BF18" s="2056"/>
      <c r="BG18" s="2057"/>
      <c r="BH18" s="1384"/>
      <c r="BI18" s="491"/>
      <c r="BJ18" s="483"/>
      <c r="BK18" s="380"/>
      <c r="BL18" s="380"/>
      <c r="BM18" s="380"/>
      <c r="BN18" s="380"/>
      <c r="BO18" s="380"/>
      <c r="BP18" s="380"/>
      <c r="BQ18" s="380"/>
      <c r="BR18" s="381"/>
      <c r="BS18" s="383"/>
      <c r="BT18" s="383"/>
      <c r="BU18" s="384"/>
      <c r="BV18" s="385"/>
      <c r="BW18" s="385"/>
      <c r="BX18" s="385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  <c r="DB18" s="381"/>
      <c r="DC18" s="381"/>
      <c r="DD18" s="383"/>
      <c r="DE18" s="381"/>
      <c r="DF18" s="381"/>
      <c r="DG18" s="386"/>
      <c r="DH18" s="381"/>
      <c r="DI18" s="386"/>
      <c r="DJ18" s="386"/>
      <c r="DK18" s="381"/>
      <c r="DL18" s="381"/>
      <c r="DM18" s="381"/>
      <c r="DN18" s="381"/>
      <c r="DO18" s="381"/>
      <c r="DP18" s="381"/>
      <c r="DQ18" s="381"/>
      <c r="DR18" s="381"/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381"/>
      <c r="EN18" s="381"/>
      <c r="EO18" s="381"/>
      <c r="EP18" s="381"/>
      <c r="EQ18" s="387"/>
      <c r="ER18" s="387"/>
      <c r="ES18" s="387"/>
      <c r="ET18" s="69"/>
      <c r="EU18" s="69"/>
      <c r="EV18" s="69"/>
      <c r="EW18" s="69"/>
      <c r="EX18" s="69"/>
      <c r="EY18" s="69"/>
      <c r="EZ18" s="56"/>
      <c r="FA18" s="56"/>
      <c r="FB18" s="56"/>
      <c r="FC18" s="56"/>
      <c r="FD18" s="56"/>
      <c r="FE18" s="56"/>
      <c r="FF18" s="56"/>
      <c r="FG18" s="56"/>
      <c r="FH18" s="108"/>
      <c r="FI18" s="58"/>
      <c r="FJ18" s="58"/>
      <c r="FK18" s="58"/>
      <c r="FS18" s="105"/>
      <c r="FY18" s="105"/>
      <c r="FZ18" s="105"/>
      <c r="GL18" s="106"/>
      <c r="GM18" s="107"/>
      <c r="HH18" s="107"/>
      <c r="HI18" s="107"/>
    </row>
    <row r="19" spans="1:229" s="63" customFormat="1" ht="30" customHeight="1" thickBot="1">
      <c r="A19" s="1230"/>
      <c r="B19" s="1422"/>
      <c r="C19" s="2197"/>
      <c r="D19" s="1482"/>
      <c r="E19" s="1482"/>
      <c r="F19" s="1482"/>
      <c r="G19" s="2089"/>
      <c r="H19" s="1500" t="s">
        <v>820</v>
      </c>
      <c r="I19" s="1501"/>
      <c r="J19" s="1501"/>
      <c r="K19" s="1501"/>
      <c r="L19" s="1502"/>
      <c r="M19" s="1501"/>
      <c r="N19" s="1501"/>
      <c r="O19" s="1463"/>
      <c r="P19" s="1501"/>
      <c r="Q19" s="1503"/>
      <c r="R19" s="1501"/>
      <c r="S19" s="1501"/>
      <c r="T19" s="2163"/>
      <c r="U19" s="2164" t="s">
        <v>816</v>
      </c>
      <c r="V19" s="2165"/>
      <c r="W19" s="2165"/>
      <c r="X19" s="2165"/>
      <c r="Y19" s="2165"/>
      <c r="Z19" s="2165"/>
      <c r="AA19" s="1504" t="str">
        <f>IF(FH157=1,FX371,IF(FH157=2,FU379))</f>
        <v/>
      </c>
      <c r="AB19" s="2162"/>
      <c r="AC19" s="2162"/>
      <c r="AD19" s="2162"/>
      <c r="AE19" s="2162"/>
      <c r="AF19" s="2162"/>
      <c r="AG19" s="1504" t="str">
        <f>IF(FH157=1,FY371,IF(FH157=2,FV379))</f>
        <v/>
      </c>
      <c r="AH19" s="1481"/>
      <c r="AI19" s="1482"/>
      <c r="AJ19" s="1482"/>
      <c r="AK19" s="1482"/>
      <c r="AL19" s="2152"/>
      <c r="AM19" s="2155"/>
      <c r="AN19" s="1745"/>
      <c r="AO19" s="1745"/>
      <c r="AP19" s="1745"/>
      <c r="AQ19" s="1479"/>
      <c r="AR19" s="1479"/>
      <c r="AS19" s="1483" t="s">
        <v>658</v>
      </c>
      <c r="AT19" s="1479"/>
      <c r="AU19" s="1479"/>
      <c r="AV19" s="1479"/>
      <c r="AW19" s="1484"/>
      <c r="AX19" s="1479"/>
      <c r="AY19" s="1463"/>
      <c r="AZ19" s="1479"/>
      <c r="BA19" s="1485"/>
      <c r="BB19" s="1479"/>
      <c r="BC19" s="2152"/>
      <c r="BD19" s="2148"/>
      <c r="BE19" s="2056"/>
      <c r="BF19" s="2056"/>
      <c r="BG19" s="2057"/>
      <c r="BH19" s="1417"/>
      <c r="BI19" s="491"/>
      <c r="BJ19" s="483"/>
      <c r="BK19" s="380"/>
      <c r="BL19" s="380"/>
      <c r="BM19" s="380"/>
      <c r="BN19" s="380"/>
      <c r="BO19" s="380"/>
      <c r="BP19" s="380"/>
      <c r="BQ19" s="380"/>
      <c r="BR19" s="388"/>
      <c r="BS19" s="389"/>
      <c r="BT19" s="390"/>
      <c r="BU19" s="390"/>
      <c r="CA19" s="459"/>
      <c r="CD19" s="459"/>
      <c r="CE19" s="390"/>
      <c r="CF19" s="390"/>
      <c r="CG19" s="390"/>
      <c r="CH19" s="390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1"/>
      <c r="CZ19" s="381"/>
      <c r="DA19" s="381"/>
      <c r="DB19" s="381"/>
      <c r="DC19" s="381"/>
      <c r="DD19" s="383"/>
      <c r="DE19" s="381"/>
      <c r="DF19" s="386"/>
      <c r="DG19" s="386"/>
      <c r="DH19" s="386"/>
      <c r="DI19" s="386"/>
      <c r="DJ19" s="386"/>
      <c r="DK19" s="381"/>
      <c r="DL19" s="381"/>
      <c r="DM19" s="381"/>
      <c r="DN19" s="391"/>
      <c r="DO19" s="392"/>
      <c r="DP19" s="392"/>
      <c r="DQ19" s="392"/>
      <c r="DR19" s="381"/>
      <c r="DS19" s="381"/>
      <c r="DT19" s="381"/>
      <c r="DU19" s="381"/>
      <c r="DV19" s="381"/>
      <c r="DW19" s="381"/>
      <c r="DX19" s="381"/>
      <c r="DY19" s="381"/>
      <c r="DZ19" s="381"/>
      <c r="EA19" s="381"/>
      <c r="EB19" s="381"/>
      <c r="EC19" s="381"/>
      <c r="ED19" s="381"/>
      <c r="EE19" s="381"/>
      <c r="EF19" s="381"/>
      <c r="EG19" s="381"/>
      <c r="EH19" s="381"/>
      <c r="EI19" s="381"/>
      <c r="EJ19" s="381"/>
      <c r="EK19" s="381"/>
      <c r="EL19" s="381"/>
      <c r="EM19" s="381"/>
      <c r="EN19" s="381"/>
      <c r="EO19" s="381"/>
      <c r="EP19" s="381"/>
      <c r="EQ19" s="387"/>
      <c r="ER19" s="387"/>
      <c r="ES19" s="387"/>
      <c r="ET19" s="69"/>
      <c r="EU19" s="69"/>
      <c r="EV19" s="69"/>
      <c r="EW19" s="69"/>
      <c r="EX19" s="69"/>
      <c r="EY19" s="69"/>
      <c r="EZ19" s="56"/>
      <c r="FA19" s="56"/>
      <c r="FB19" s="56"/>
      <c r="FC19" s="56"/>
      <c r="FD19" s="56"/>
      <c r="FE19" s="56"/>
      <c r="FF19" s="56"/>
      <c r="FG19" s="56"/>
      <c r="FH19" s="108"/>
      <c r="FI19" s="58"/>
      <c r="FJ19" s="58"/>
      <c r="FK19" s="58"/>
      <c r="FS19" s="105"/>
      <c r="FY19" s="105"/>
      <c r="FZ19" s="105"/>
      <c r="GL19" s="106"/>
      <c r="GM19" s="107"/>
      <c r="HH19" s="107"/>
      <c r="HI19" s="107"/>
    </row>
    <row r="20" spans="1:229" s="63" customFormat="1" ht="4" customHeight="1">
      <c r="A20" s="1230"/>
      <c r="B20" s="1422"/>
      <c r="C20" s="2197"/>
      <c r="D20" s="1423"/>
      <c r="E20" s="1423"/>
      <c r="F20" s="1423"/>
      <c r="G20" s="2089"/>
      <c r="H20" s="1505"/>
      <c r="I20" s="1494"/>
      <c r="J20" s="1494"/>
      <c r="K20" s="1494"/>
      <c r="L20" s="1494"/>
      <c r="M20" s="1494"/>
      <c r="N20" s="2046"/>
      <c r="O20" s="1494"/>
      <c r="P20" s="2172"/>
      <c r="Q20" s="1494"/>
      <c r="R20" s="1494"/>
      <c r="S20" s="1494"/>
      <c r="T20" s="2163"/>
      <c r="U20" s="1506"/>
      <c r="V20" s="1482"/>
      <c r="W20" s="1482"/>
      <c r="X20" s="1482"/>
      <c r="Y20" s="1482"/>
      <c r="Z20" s="1482"/>
      <c r="AA20" s="1507"/>
      <c r="AB20" s="1508"/>
      <c r="AC20" s="1508"/>
      <c r="AD20" s="1508"/>
      <c r="AE20" s="1508"/>
      <c r="AF20" s="1507"/>
      <c r="AG20" s="1747"/>
      <c r="AH20" s="1481"/>
      <c r="AI20" s="1482"/>
      <c r="AJ20" s="1482"/>
      <c r="AK20" s="1482"/>
      <c r="AL20" s="2152"/>
      <c r="AM20" s="2155"/>
      <c r="AN20" s="1745"/>
      <c r="AO20" s="1745"/>
      <c r="AP20" s="1745"/>
      <c r="AQ20" s="1479"/>
      <c r="AR20" s="1479"/>
      <c r="AS20" s="1483"/>
      <c r="AT20" s="1479"/>
      <c r="AU20" s="1479"/>
      <c r="AV20" s="2047"/>
      <c r="AW20" s="1509"/>
      <c r="AX20" s="2047" t="s">
        <v>662</v>
      </c>
      <c r="AY20" s="1479"/>
      <c r="AZ20" s="2047" t="s">
        <v>776</v>
      </c>
      <c r="BA20" s="1509"/>
      <c r="BB20" s="1479"/>
      <c r="BC20" s="2152"/>
      <c r="BD20" s="2148"/>
      <c r="BE20" s="2056"/>
      <c r="BF20" s="2056"/>
      <c r="BG20" s="2057"/>
      <c r="BH20" s="1417"/>
      <c r="BI20" s="491"/>
      <c r="BJ20" s="483"/>
      <c r="BK20" s="380"/>
      <c r="BL20" s="380"/>
      <c r="BM20" s="380"/>
      <c r="BN20" s="380"/>
      <c r="BO20" s="380"/>
      <c r="BP20" s="380"/>
      <c r="BQ20" s="380"/>
      <c r="BR20" s="388"/>
      <c r="BS20" s="389"/>
      <c r="BT20" s="390"/>
      <c r="BU20" s="390"/>
      <c r="BW20" s="421"/>
      <c r="BX20" s="421"/>
      <c r="BY20" s="421"/>
      <c r="CA20" s="459"/>
      <c r="CD20" s="459"/>
      <c r="CE20" s="390"/>
      <c r="CF20" s="390"/>
      <c r="CG20" s="390"/>
      <c r="CH20" s="390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3"/>
      <c r="DE20" s="381"/>
      <c r="DF20" s="386"/>
      <c r="DG20" s="386"/>
      <c r="DH20" s="386"/>
      <c r="DI20" s="386"/>
      <c r="DJ20" s="386"/>
      <c r="DK20" s="381"/>
      <c r="DL20" s="381"/>
      <c r="DM20" s="381"/>
      <c r="DN20" s="391"/>
      <c r="DO20" s="392"/>
      <c r="DP20" s="392"/>
      <c r="DQ20" s="392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7"/>
      <c r="ER20" s="387"/>
      <c r="ES20" s="387"/>
      <c r="ET20" s="69"/>
      <c r="EU20" s="69"/>
      <c r="EV20" s="69"/>
      <c r="EW20" s="69"/>
      <c r="EX20" s="69"/>
      <c r="EY20" s="69"/>
      <c r="EZ20" s="56"/>
      <c r="FA20" s="56"/>
      <c r="FB20" s="56"/>
      <c r="FC20" s="56"/>
      <c r="FD20" s="56"/>
      <c r="FE20" s="56"/>
      <c r="FF20" s="56"/>
      <c r="FG20" s="56"/>
      <c r="FH20" s="108"/>
      <c r="FI20" s="58"/>
      <c r="FJ20" s="58"/>
      <c r="FK20" s="58"/>
      <c r="FS20" s="105"/>
      <c r="FY20" s="105"/>
      <c r="FZ20" s="105"/>
      <c r="GL20" s="106"/>
      <c r="GM20" s="107"/>
      <c r="HH20" s="107"/>
      <c r="HI20" s="107"/>
    </row>
    <row r="21" spans="1:229" s="63" customFormat="1" ht="4" customHeight="1" thickBot="1">
      <c r="A21" s="1230"/>
      <c r="B21" s="1422"/>
      <c r="C21" s="2197"/>
      <c r="D21" s="1423"/>
      <c r="E21" s="1423"/>
      <c r="F21" s="1423"/>
      <c r="G21" s="2089"/>
      <c r="H21" s="1505"/>
      <c r="I21" s="1494"/>
      <c r="J21" s="1494"/>
      <c r="K21" s="1494"/>
      <c r="L21" s="1494"/>
      <c r="M21" s="1494"/>
      <c r="N21" s="2046"/>
      <c r="O21" s="1494"/>
      <c r="P21" s="2172"/>
      <c r="Q21" s="1494"/>
      <c r="R21" s="1494"/>
      <c r="S21" s="1494"/>
      <c r="T21" s="2163"/>
      <c r="U21" s="1506"/>
      <c r="V21" s="1482"/>
      <c r="W21" s="1482"/>
      <c r="X21" s="1482"/>
      <c r="Y21" s="1482"/>
      <c r="Z21" s="1482"/>
      <c r="AA21" s="1507"/>
      <c r="AB21" s="1508"/>
      <c r="AC21" s="1508"/>
      <c r="AD21" s="1508"/>
      <c r="AE21" s="1508"/>
      <c r="AF21" s="1507"/>
      <c r="AG21" s="1508"/>
      <c r="AH21" s="1481"/>
      <c r="AI21" s="1482"/>
      <c r="AJ21" s="1482"/>
      <c r="AK21" s="1482"/>
      <c r="AL21" s="2152"/>
      <c r="AM21" s="2155"/>
      <c r="AN21" s="1745"/>
      <c r="AO21" s="1745"/>
      <c r="AP21" s="1745"/>
      <c r="AQ21" s="1479"/>
      <c r="AR21" s="1479"/>
      <c r="AS21" s="1483"/>
      <c r="AT21" s="1479"/>
      <c r="AU21" s="1479"/>
      <c r="AV21" s="2047"/>
      <c r="AW21" s="1479"/>
      <c r="AX21" s="2047"/>
      <c r="AY21" s="1479"/>
      <c r="AZ21" s="2047"/>
      <c r="BA21" s="1479"/>
      <c r="BB21" s="1479"/>
      <c r="BC21" s="2152"/>
      <c r="BD21" s="2148"/>
      <c r="BE21" s="2056"/>
      <c r="BF21" s="2056"/>
      <c r="BG21" s="2057"/>
      <c r="BH21" s="1417"/>
      <c r="BI21" s="491"/>
      <c r="BJ21" s="483"/>
      <c r="BK21" s="380"/>
      <c r="BL21" s="380"/>
      <c r="BM21" s="380"/>
      <c r="BN21" s="380"/>
      <c r="BO21" s="380"/>
      <c r="BP21" s="380"/>
      <c r="BQ21" s="380"/>
      <c r="BR21" s="388"/>
      <c r="BS21" s="389"/>
      <c r="BT21" s="390"/>
      <c r="BU21" s="390"/>
      <c r="BW21" s="421"/>
      <c r="BX21" s="421"/>
      <c r="BY21" s="421"/>
      <c r="CA21" s="459"/>
      <c r="CD21" s="459"/>
      <c r="CE21" s="390"/>
      <c r="CF21" s="390"/>
      <c r="CG21" s="390"/>
      <c r="CH21" s="390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1"/>
      <c r="CZ21" s="381"/>
      <c r="DA21" s="381"/>
      <c r="DB21" s="381"/>
      <c r="DC21" s="381"/>
      <c r="DD21" s="383"/>
      <c r="DE21" s="381"/>
      <c r="DF21" s="386"/>
      <c r="DG21" s="386"/>
      <c r="DH21" s="386"/>
      <c r="DI21" s="386"/>
      <c r="DJ21" s="386"/>
      <c r="DK21" s="381"/>
      <c r="DL21" s="381"/>
      <c r="DM21" s="381"/>
      <c r="DN21" s="391"/>
      <c r="DO21" s="392"/>
      <c r="DP21" s="392"/>
      <c r="DQ21" s="392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381"/>
      <c r="EJ21" s="381"/>
      <c r="EK21" s="381"/>
      <c r="EL21" s="381"/>
      <c r="EM21" s="381"/>
      <c r="EN21" s="381"/>
      <c r="EO21" s="381"/>
      <c r="EP21" s="381"/>
      <c r="EQ21" s="387"/>
      <c r="ER21" s="387"/>
      <c r="ES21" s="387"/>
      <c r="ET21" s="69"/>
      <c r="EU21" s="69"/>
      <c r="EV21" s="69"/>
      <c r="EW21" s="69"/>
      <c r="EX21" s="69"/>
      <c r="EY21" s="69"/>
      <c r="EZ21" s="56"/>
      <c r="FA21" s="56"/>
      <c r="FB21" s="56"/>
      <c r="FC21" s="56"/>
      <c r="FD21" s="56"/>
      <c r="FE21" s="56"/>
      <c r="FF21" s="56"/>
      <c r="FG21" s="56"/>
      <c r="FH21" s="108"/>
      <c r="FI21" s="58"/>
      <c r="FJ21" s="58"/>
      <c r="FK21" s="58"/>
      <c r="FS21" s="105"/>
      <c r="FY21" s="105"/>
      <c r="FZ21" s="105"/>
      <c r="GL21" s="106"/>
      <c r="GM21" s="107"/>
      <c r="HH21" s="107"/>
      <c r="HI21" s="107"/>
    </row>
    <row r="22" spans="1:229" s="63" customFormat="1" ht="30" customHeight="1" thickBot="1">
      <c r="A22" s="1230"/>
      <c r="B22" s="1422"/>
      <c r="C22" s="2197"/>
      <c r="D22" s="1482"/>
      <c r="E22" s="1482"/>
      <c r="F22" s="1482"/>
      <c r="G22" s="2089"/>
      <c r="H22" s="1510" t="s">
        <v>821</v>
      </c>
      <c r="I22" s="1511"/>
      <c r="J22" s="1511"/>
      <c r="K22" s="1511"/>
      <c r="L22" s="1512"/>
      <c r="M22" s="1511"/>
      <c r="N22" s="1511"/>
      <c r="O22" s="1462"/>
      <c r="P22" s="1511"/>
      <c r="Q22" s="1513"/>
      <c r="R22" s="1511"/>
      <c r="S22" s="1511"/>
      <c r="T22" s="2163"/>
      <c r="U22" s="2166" t="s">
        <v>817</v>
      </c>
      <c r="V22" s="2167"/>
      <c r="W22" s="2167"/>
      <c r="X22" s="2167"/>
      <c r="Y22" s="2167"/>
      <c r="Z22" s="2167"/>
      <c r="AA22" s="1514" t="str">
        <f>IF(FH157=1,FX372,IF(FH157=2,FU378))</f>
        <v/>
      </c>
      <c r="AB22" s="2200"/>
      <c r="AC22" s="2200"/>
      <c r="AD22" s="2200"/>
      <c r="AE22" s="2200"/>
      <c r="AF22" s="2200"/>
      <c r="AG22" s="1514" t="str">
        <f>IF(FH157=1,FY372,IF(FH157=2,FV378))</f>
        <v/>
      </c>
      <c r="AH22" s="1481"/>
      <c r="AI22" s="1482"/>
      <c r="AJ22" s="1482"/>
      <c r="AK22" s="1482"/>
      <c r="AL22" s="2152"/>
      <c r="AM22" s="2155"/>
      <c r="AN22" s="1745"/>
      <c r="AO22" s="1745"/>
      <c r="AP22" s="1745"/>
      <c r="AQ22" s="1479"/>
      <c r="AR22" s="1479"/>
      <c r="AS22" s="1483" t="s">
        <v>659</v>
      </c>
      <c r="AT22" s="1479"/>
      <c r="AU22" s="1479"/>
      <c r="AV22" s="1479"/>
      <c r="AW22" s="1484"/>
      <c r="AX22" s="1479"/>
      <c r="AY22" s="1463"/>
      <c r="AZ22" s="1479"/>
      <c r="BA22" s="1485"/>
      <c r="BB22" s="1479"/>
      <c r="BC22" s="2152"/>
      <c r="BD22" s="2148"/>
      <c r="BE22" s="2056"/>
      <c r="BF22" s="2056"/>
      <c r="BG22" s="2057"/>
      <c r="BH22" s="1417"/>
      <c r="BI22" s="491"/>
      <c r="BJ22" s="484"/>
      <c r="BK22" s="462"/>
      <c r="BL22" s="462"/>
      <c r="BM22" s="462"/>
      <c r="BN22" s="462"/>
      <c r="BO22" s="462"/>
      <c r="BP22" s="462"/>
      <c r="BQ22" s="462"/>
      <c r="BR22" s="462"/>
      <c r="BS22" s="462"/>
      <c r="BT22" s="462"/>
      <c r="BU22" s="462"/>
      <c r="BV22" s="393"/>
      <c r="BW22" s="1"/>
      <c r="BX22" s="472"/>
      <c r="BY22" s="472"/>
      <c r="BZ22" s="472"/>
      <c r="CA22" s="472"/>
      <c r="CB22" s="472"/>
      <c r="CC22" s="472"/>
      <c r="CD22" s="394"/>
      <c r="CE22" s="394"/>
      <c r="CF22" s="394"/>
      <c r="CG22" s="394"/>
      <c r="CH22" s="394"/>
      <c r="CI22" s="394"/>
      <c r="CJ22" s="394"/>
      <c r="CK22" s="394"/>
      <c r="CL22" s="394"/>
      <c r="CM22" s="394"/>
      <c r="CN22" s="394"/>
      <c r="CO22" s="394"/>
      <c r="CP22" s="394"/>
      <c r="CQ22" s="394"/>
      <c r="CR22" s="394"/>
      <c r="CS22" s="394"/>
      <c r="CT22" s="395"/>
      <c r="CU22" s="395"/>
      <c r="CV22" s="395"/>
      <c r="CW22" s="395"/>
      <c r="CX22" s="395"/>
      <c r="CY22" s="395"/>
      <c r="CZ22" s="395"/>
      <c r="DA22" s="395"/>
      <c r="DB22" s="395"/>
      <c r="DC22" s="395"/>
      <c r="DD22" s="395"/>
      <c r="DE22" s="395"/>
      <c r="DF22" s="395"/>
      <c r="DG22" s="395"/>
      <c r="DH22" s="395"/>
      <c r="DI22" s="396"/>
      <c r="DJ22" s="396"/>
      <c r="DK22" s="396"/>
      <c r="DL22" s="396"/>
      <c r="DM22" s="396"/>
      <c r="DN22" s="392"/>
      <c r="DO22" s="392"/>
      <c r="DP22" s="397"/>
      <c r="DQ22" s="398"/>
      <c r="DR22" s="398"/>
      <c r="DS22" s="398"/>
      <c r="DT22" s="398"/>
      <c r="DU22" s="398"/>
      <c r="DV22" s="398"/>
      <c r="DW22" s="398"/>
      <c r="DX22" s="398"/>
      <c r="DY22" s="398"/>
      <c r="DZ22" s="398"/>
      <c r="EA22" s="398"/>
      <c r="EB22" s="398"/>
      <c r="EC22" s="398"/>
      <c r="ED22" s="398"/>
      <c r="EE22" s="398"/>
      <c r="EF22" s="398"/>
      <c r="EG22" s="398"/>
      <c r="EH22" s="398"/>
      <c r="EI22" s="398"/>
      <c r="EJ22" s="398"/>
      <c r="EK22" s="398"/>
      <c r="EL22" s="398"/>
      <c r="EM22" s="398"/>
      <c r="EN22" s="398"/>
      <c r="EO22" s="398"/>
      <c r="EP22" s="398"/>
      <c r="EQ22" s="398"/>
      <c r="ER22" s="399"/>
      <c r="ES22" s="387"/>
      <c r="ET22" s="69"/>
      <c r="EU22" s="69"/>
      <c r="EV22" s="69"/>
      <c r="EW22" s="69"/>
      <c r="EX22" s="71"/>
      <c r="EY22" s="69"/>
      <c r="EZ22" s="56"/>
      <c r="FA22" s="56"/>
      <c r="FB22" s="56"/>
      <c r="FC22" s="56"/>
      <c r="FD22" s="56"/>
      <c r="FE22" s="56"/>
      <c r="FF22" s="56"/>
      <c r="FG22" s="56"/>
      <c r="FH22" s="108"/>
      <c r="FI22" s="58"/>
      <c r="FJ22" s="58"/>
      <c r="FK22" s="58"/>
      <c r="FS22" s="105"/>
      <c r="FY22" s="105"/>
      <c r="FZ22" s="105"/>
      <c r="GL22" s="106"/>
      <c r="GM22" s="107"/>
      <c r="HH22" s="107"/>
      <c r="HI22" s="107"/>
    </row>
    <row r="23" spans="1:229" s="63" customFormat="1" ht="4" customHeight="1">
      <c r="A23" s="1230"/>
      <c r="B23" s="1422"/>
      <c r="C23" s="2197"/>
      <c r="D23" s="1423"/>
      <c r="E23" s="1423"/>
      <c r="F23" s="1423"/>
      <c r="G23" s="2089"/>
      <c r="H23" s="1505"/>
      <c r="I23" s="1494"/>
      <c r="J23" s="1494"/>
      <c r="K23" s="1494"/>
      <c r="L23" s="1494"/>
      <c r="M23" s="1494"/>
      <c r="N23" s="2046"/>
      <c r="O23" s="1494"/>
      <c r="P23" s="2046"/>
      <c r="Q23" s="1494"/>
      <c r="R23" s="1494"/>
      <c r="S23" s="1494"/>
      <c r="T23" s="2163"/>
      <c r="U23" s="1506"/>
      <c r="V23" s="1482"/>
      <c r="W23" s="1482"/>
      <c r="X23" s="1482"/>
      <c r="Y23" s="1482"/>
      <c r="Z23" s="1482"/>
      <c r="AA23" s="1507"/>
      <c r="AB23" s="1508"/>
      <c r="AC23" s="1508"/>
      <c r="AD23" s="1508"/>
      <c r="AE23" s="1508"/>
      <c r="AF23" s="1507"/>
      <c r="AG23" s="1748"/>
      <c r="AH23" s="1481"/>
      <c r="AI23" s="1482"/>
      <c r="AJ23" s="1482"/>
      <c r="AK23" s="1482"/>
      <c r="AL23" s="2152"/>
      <c r="AM23" s="2155"/>
      <c r="AN23" s="1745"/>
      <c r="AO23" s="1745"/>
      <c r="AP23" s="1745"/>
      <c r="AQ23" s="1479"/>
      <c r="AR23" s="1479"/>
      <c r="AS23" s="1483"/>
      <c r="AT23" s="1479"/>
      <c r="AU23" s="1479"/>
      <c r="AV23" s="2047"/>
      <c r="AW23" s="1509"/>
      <c r="AX23" s="2047" t="s">
        <v>662</v>
      </c>
      <c r="AY23" s="1479"/>
      <c r="AZ23" s="2047" t="s">
        <v>776</v>
      </c>
      <c r="BA23" s="1509"/>
      <c r="BB23" s="1479"/>
      <c r="BC23" s="2152"/>
      <c r="BD23" s="2148"/>
      <c r="BE23" s="2056"/>
      <c r="BF23" s="2056"/>
      <c r="BG23" s="2057"/>
      <c r="BH23" s="1417"/>
      <c r="BI23" s="491"/>
      <c r="BJ23" s="484"/>
      <c r="BK23" s="462"/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393"/>
      <c r="BW23" s="393"/>
      <c r="BX23" s="393"/>
      <c r="BY23" s="393"/>
      <c r="BZ23" s="393"/>
      <c r="CA23" s="393"/>
      <c r="CB23" s="393"/>
      <c r="CC23" s="393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CP23" s="394"/>
      <c r="CQ23" s="394"/>
      <c r="CR23" s="394"/>
      <c r="CS23" s="394"/>
      <c r="CT23" s="395"/>
      <c r="CU23" s="395"/>
      <c r="CV23" s="395"/>
      <c r="CW23" s="395"/>
      <c r="CX23" s="395"/>
      <c r="CY23" s="395"/>
      <c r="CZ23" s="395"/>
      <c r="DA23" s="395"/>
      <c r="DB23" s="395"/>
      <c r="DC23" s="395"/>
      <c r="DD23" s="395"/>
      <c r="DE23" s="395"/>
      <c r="DF23" s="395"/>
      <c r="DG23" s="395"/>
      <c r="DH23" s="395"/>
      <c r="DI23" s="396"/>
      <c r="DJ23" s="396"/>
      <c r="DK23" s="396"/>
      <c r="DL23" s="396"/>
      <c r="DM23" s="396"/>
      <c r="DN23" s="392"/>
      <c r="DO23" s="392"/>
      <c r="DP23" s="397"/>
      <c r="DQ23" s="398"/>
      <c r="DR23" s="398"/>
      <c r="DS23" s="398"/>
      <c r="DT23" s="398"/>
      <c r="DU23" s="398"/>
      <c r="DV23" s="398"/>
      <c r="DW23" s="398"/>
      <c r="DX23" s="398"/>
      <c r="DY23" s="398"/>
      <c r="DZ23" s="398"/>
      <c r="EA23" s="398"/>
      <c r="EB23" s="398"/>
      <c r="EC23" s="398"/>
      <c r="ED23" s="398"/>
      <c r="EE23" s="398"/>
      <c r="EF23" s="398"/>
      <c r="EG23" s="398"/>
      <c r="EH23" s="398"/>
      <c r="EI23" s="398"/>
      <c r="EJ23" s="398"/>
      <c r="EK23" s="398"/>
      <c r="EL23" s="398"/>
      <c r="EM23" s="398"/>
      <c r="EN23" s="398"/>
      <c r="EO23" s="398"/>
      <c r="EP23" s="398"/>
      <c r="EQ23" s="398"/>
      <c r="ER23" s="399"/>
      <c r="ES23" s="387"/>
      <c r="ET23" s="69"/>
      <c r="EU23" s="69"/>
      <c r="EV23" s="69"/>
      <c r="EW23" s="69"/>
      <c r="EX23" s="71"/>
      <c r="EY23" s="69"/>
      <c r="EZ23" s="56"/>
      <c r="FA23" s="56"/>
      <c r="FB23" s="56"/>
      <c r="FC23" s="56"/>
      <c r="FD23" s="56"/>
      <c r="FE23" s="56"/>
      <c r="FF23" s="56"/>
      <c r="FG23" s="56"/>
      <c r="FH23" s="108"/>
      <c r="FI23" s="58"/>
      <c r="FJ23" s="58"/>
      <c r="FK23" s="58"/>
      <c r="FS23" s="105"/>
      <c r="FY23" s="105"/>
      <c r="FZ23" s="105"/>
      <c r="GL23" s="106"/>
      <c r="GM23" s="107"/>
      <c r="HH23" s="107"/>
      <c r="HI23" s="107"/>
    </row>
    <row r="24" spans="1:229" s="63" customFormat="1" ht="4" customHeight="1" thickBot="1">
      <c r="A24" s="1230"/>
      <c r="B24" s="1422"/>
      <c r="C24" s="2197"/>
      <c r="D24" s="1423"/>
      <c r="E24" s="1423"/>
      <c r="F24" s="1423"/>
      <c r="G24" s="2089"/>
      <c r="H24" s="1505"/>
      <c r="I24" s="1494"/>
      <c r="J24" s="1494"/>
      <c r="K24" s="1494"/>
      <c r="L24" s="1494"/>
      <c r="M24" s="1494"/>
      <c r="N24" s="2046"/>
      <c r="O24" s="1494"/>
      <c r="P24" s="2046"/>
      <c r="Q24" s="1494"/>
      <c r="R24" s="1494"/>
      <c r="S24" s="1494"/>
      <c r="T24" s="2163"/>
      <c r="U24" s="1506"/>
      <c r="V24" s="1482"/>
      <c r="W24" s="1482"/>
      <c r="X24" s="1482"/>
      <c r="Y24" s="1482"/>
      <c r="Z24" s="1482"/>
      <c r="AA24" s="1507"/>
      <c r="AB24" s="1508"/>
      <c r="AC24" s="1508"/>
      <c r="AD24" s="1508"/>
      <c r="AE24" s="1508"/>
      <c r="AF24" s="1507"/>
      <c r="AG24" s="1748"/>
      <c r="AH24" s="1481"/>
      <c r="AI24" s="1482"/>
      <c r="AJ24" s="1482"/>
      <c r="AK24" s="1482"/>
      <c r="AL24" s="2152"/>
      <c r="AM24" s="2155"/>
      <c r="AN24" s="1745"/>
      <c r="AO24" s="1745"/>
      <c r="AP24" s="1745"/>
      <c r="AQ24" s="1479"/>
      <c r="AR24" s="1479"/>
      <c r="AS24" s="1483"/>
      <c r="AT24" s="1479"/>
      <c r="AU24" s="1479"/>
      <c r="AV24" s="2047"/>
      <c r="AW24" s="1479"/>
      <c r="AX24" s="2047"/>
      <c r="AY24" s="1479"/>
      <c r="AZ24" s="2047"/>
      <c r="BA24" s="1479"/>
      <c r="BB24" s="1479"/>
      <c r="BC24" s="2152"/>
      <c r="BD24" s="2148"/>
      <c r="BE24" s="2056"/>
      <c r="BF24" s="2056"/>
      <c r="BG24" s="2057"/>
      <c r="BH24" s="1417"/>
      <c r="BI24" s="491"/>
      <c r="BJ24" s="484"/>
      <c r="BK24" s="462"/>
      <c r="BL24" s="462"/>
      <c r="BM24" s="462"/>
      <c r="BN24" s="462"/>
      <c r="BO24" s="462"/>
      <c r="BP24" s="462"/>
      <c r="BQ24" s="462"/>
      <c r="BR24" s="462"/>
      <c r="BS24" s="462"/>
      <c r="BT24" s="462"/>
      <c r="BU24" s="462"/>
      <c r="BV24" s="393"/>
      <c r="BW24" s="393"/>
      <c r="BX24" s="393"/>
      <c r="BY24" s="393"/>
      <c r="BZ24" s="393"/>
      <c r="CA24" s="393"/>
      <c r="CB24" s="393"/>
      <c r="CC24" s="393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5"/>
      <c r="CU24" s="395"/>
      <c r="CV24" s="395"/>
      <c r="CW24" s="395"/>
      <c r="CX24" s="395"/>
      <c r="CY24" s="395"/>
      <c r="CZ24" s="395"/>
      <c r="DA24" s="395"/>
      <c r="DB24" s="395"/>
      <c r="DC24" s="395"/>
      <c r="DD24" s="395"/>
      <c r="DE24" s="395"/>
      <c r="DF24" s="395"/>
      <c r="DG24" s="395"/>
      <c r="DH24" s="395"/>
      <c r="DI24" s="396"/>
      <c r="DJ24" s="396"/>
      <c r="DK24" s="396"/>
      <c r="DL24" s="396"/>
      <c r="DM24" s="396"/>
      <c r="DN24" s="392"/>
      <c r="DO24" s="392"/>
      <c r="DP24" s="397"/>
      <c r="DQ24" s="398"/>
      <c r="DR24" s="398"/>
      <c r="DS24" s="398"/>
      <c r="DT24" s="398"/>
      <c r="DU24" s="398"/>
      <c r="DV24" s="398"/>
      <c r="DW24" s="398"/>
      <c r="DX24" s="398"/>
      <c r="DY24" s="398"/>
      <c r="DZ24" s="398"/>
      <c r="EA24" s="398"/>
      <c r="EB24" s="398"/>
      <c r="EC24" s="398"/>
      <c r="ED24" s="398"/>
      <c r="EE24" s="398"/>
      <c r="EF24" s="398"/>
      <c r="EG24" s="398"/>
      <c r="EH24" s="398"/>
      <c r="EI24" s="398"/>
      <c r="EJ24" s="398"/>
      <c r="EK24" s="398"/>
      <c r="EL24" s="398"/>
      <c r="EM24" s="398"/>
      <c r="EN24" s="398"/>
      <c r="EO24" s="398"/>
      <c r="EP24" s="398"/>
      <c r="EQ24" s="398"/>
      <c r="ER24" s="399"/>
      <c r="ES24" s="387"/>
      <c r="ET24" s="69"/>
      <c r="EU24" s="69"/>
      <c r="EV24" s="69"/>
      <c r="EW24" s="69"/>
      <c r="EX24" s="71"/>
      <c r="EY24" s="69"/>
      <c r="EZ24" s="56"/>
      <c r="FA24" s="56"/>
      <c r="FB24" s="56"/>
      <c r="FC24" s="56"/>
      <c r="FD24" s="56"/>
      <c r="FE24" s="56"/>
      <c r="FF24" s="56"/>
      <c r="FG24" s="56"/>
      <c r="FH24" s="108"/>
      <c r="FI24" s="58"/>
      <c r="FJ24" s="58"/>
      <c r="FK24" s="58"/>
      <c r="FS24" s="105"/>
      <c r="FY24" s="105"/>
      <c r="FZ24" s="105"/>
      <c r="GL24" s="106"/>
      <c r="GM24" s="107"/>
      <c r="HH24" s="107"/>
      <c r="HI24" s="107"/>
    </row>
    <row r="25" spans="1:229" s="64" customFormat="1" ht="30" customHeight="1" thickBot="1">
      <c r="A25" s="1230"/>
      <c r="B25" s="1422"/>
      <c r="C25" s="2197"/>
      <c r="D25" s="1482"/>
      <c r="E25" s="1482"/>
      <c r="F25" s="1482"/>
      <c r="G25" s="2089"/>
      <c r="H25" s="1500" t="s">
        <v>205</v>
      </c>
      <c r="I25" s="1501"/>
      <c r="J25" s="1501"/>
      <c r="K25" s="1501"/>
      <c r="L25" s="1502"/>
      <c r="M25" s="1501"/>
      <c r="N25" s="1501"/>
      <c r="O25" s="1463"/>
      <c r="P25" s="1501"/>
      <c r="Q25" s="1503"/>
      <c r="R25" s="1501"/>
      <c r="S25" s="1501"/>
      <c r="T25" s="2163"/>
      <c r="U25" s="2164" t="s">
        <v>818</v>
      </c>
      <c r="V25" s="2165"/>
      <c r="W25" s="2165"/>
      <c r="X25" s="2165"/>
      <c r="Y25" s="2165"/>
      <c r="Z25" s="2165"/>
      <c r="AA25" s="1515" t="str">
        <f>IF(FH157=1,FX373,IF(FH157=2,FU377))</f>
        <v/>
      </c>
      <c r="AB25" s="2162"/>
      <c r="AC25" s="2162"/>
      <c r="AD25" s="2162"/>
      <c r="AE25" s="2162"/>
      <c r="AF25" s="2162"/>
      <c r="AG25" s="1504" t="str">
        <f>IF(FH157=1,FY373,IF(FH157=2,FV377))</f>
        <v/>
      </c>
      <c r="AH25" s="1481"/>
      <c r="AI25" s="1482"/>
      <c r="AJ25" s="1482"/>
      <c r="AK25" s="1482"/>
      <c r="AL25" s="2152"/>
      <c r="AM25" s="2155"/>
      <c r="AN25" s="1745"/>
      <c r="AO25" s="1745"/>
      <c r="AP25" s="1745"/>
      <c r="AQ25" s="1479"/>
      <c r="AR25" s="1479"/>
      <c r="AS25" s="1483" t="s">
        <v>660</v>
      </c>
      <c r="AT25" s="1479"/>
      <c r="AU25" s="1479"/>
      <c r="AV25" s="1479"/>
      <c r="AW25" s="1484"/>
      <c r="AX25" s="1479"/>
      <c r="AY25" s="1463"/>
      <c r="AZ25" s="1479"/>
      <c r="BA25" s="1485"/>
      <c r="BB25" s="1479"/>
      <c r="BC25" s="2152"/>
      <c r="BD25" s="2148"/>
      <c r="BE25" s="2056"/>
      <c r="BF25" s="2056"/>
      <c r="BG25" s="2057"/>
      <c r="BH25" s="1417"/>
      <c r="BI25" s="491"/>
      <c r="BJ25" s="485"/>
      <c r="BK25" s="405"/>
      <c r="BL25" s="405"/>
      <c r="BM25" s="405"/>
      <c r="BN25" s="405"/>
      <c r="BO25" s="405"/>
      <c r="BP25" s="405"/>
      <c r="BQ25" s="405"/>
      <c r="BR25" s="405"/>
      <c r="BS25" s="405"/>
      <c r="BT25" s="405"/>
      <c r="BU25" s="405"/>
      <c r="BV25" s="405"/>
      <c r="BW25" s="405"/>
      <c r="BX25" s="405"/>
      <c r="BY25" s="405"/>
      <c r="BZ25" s="405"/>
      <c r="CA25" s="405"/>
      <c r="CB25" s="405"/>
      <c r="CC25" s="405"/>
      <c r="CD25" s="405"/>
      <c r="CE25" s="405"/>
      <c r="CF25" s="405"/>
      <c r="CG25" s="405"/>
      <c r="CH25" s="406"/>
      <c r="CI25" s="406"/>
      <c r="CJ25" s="406"/>
      <c r="CK25" s="407"/>
      <c r="CL25" s="407"/>
      <c r="CM25" s="407"/>
      <c r="CN25" s="407"/>
      <c r="CO25" s="407"/>
      <c r="CP25" s="407"/>
      <c r="CQ25" s="407"/>
      <c r="CR25" s="407"/>
      <c r="CS25" s="407"/>
      <c r="CT25" s="408"/>
      <c r="CU25" s="408"/>
      <c r="CV25" s="408"/>
      <c r="CW25" s="408"/>
      <c r="CX25" s="408"/>
      <c r="CY25" s="408"/>
      <c r="CZ25" s="408"/>
      <c r="DA25" s="408"/>
      <c r="DB25" s="408"/>
      <c r="DC25" s="408"/>
      <c r="DD25" s="408"/>
      <c r="DE25" s="408"/>
      <c r="DF25" s="408"/>
      <c r="DG25" s="408"/>
      <c r="DH25" s="408"/>
      <c r="DI25" s="409"/>
      <c r="DJ25" s="410"/>
      <c r="DK25" s="410"/>
      <c r="DL25" s="410"/>
      <c r="DM25" s="410"/>
      <c r="DN25" s="410"/>
      <c r="DO25" s="407"/>
      <c r="DP25" s="411"/>
      <c r="DQ25" s="411"/>
      <c r="DR25" s="411"/>
      <c r="DS25" s="411"/>
      <c r="DT25" s="411"/>
      <c r="DU25" s="411"/>
      <c r="DV25" s="411"/>
      <c r="DW25" s="411"/>
      <c r="DX25" s="411"/>
      <c r="DY25" s="411"/>
      <c r="DZ25" s="411"/>
      <c r="EA25" s="411"/>
      <c r="EB25" s="411"/>
      <c r="EC25" s="411"/>
      <c r="ED25" s="411"/>
      <c r="EE25" s="411"/>
      <c r="EF25" s="411"/>
      <c r="EG25" s="411"/>
      <c r="EH25" s="411"/>
      <c r="EI25" s="411"/>
      <c r="EJ25" s="411"/>
      <c r="EK25" s="411"/>
      <c r="EL25" s="411"/>
      <c r="EM25" s="411"/>
      <c r="EN25" s="411"/>
      <c r="EO25" s="411"/>
      <c r="EP25" s="411"/>
      <c r="EQ25" s="411"/>
      <c r="ER25" s="412"/>
      <c r="ES25" s="387"/>
      <c r="ET25" s="110"/>
      <c r="EU25" s="110"/>
      <c r="EV25" s="110"/>
      <c r="EW25" s="110"/>
      <c r="EX25" s="111"/>
      <c r="EY25" s="110"/>
      <c r="EZ25" s="67"/>
      <c r="FA25" s="67"/>
      <c r="FB25" s="67"/>
      <c r="FC25" s="67"/>
      <c r="FD25" s="67"/>
      <c r="FE25" s="67"/>
      <c r="FF25" s="67"/>
      <c r="FG25" s="67"/>
      <c r="FH25" s="112"/>
      <c r="FI25" s="67"/>
      <c r="FJ25" s="67"/>
      <c r="FK25" s="67"/>
      <c r="FS25" s="113"/>
      <c r="FY25" s="113"/>
      <c r="FZ25" s="113"/>
      <c r="GL25" s="114"/>
      <c r="GM25" s="115"/>
      <c r="HH25" s="115"/>
      <c r="HI25" s="115"/>
    </row>
    <row r="26" spans="1:229" s="63" customFormat="1" ht="8" customHeight="1">
      <c r="A26" s="1230"/>
      <c r="B26" s="1422"/>
      <c r="C26" s="2197"/>
      <c r="D26" s="1423"/>
      <c r="E26" s="1423"/>
      <c r="F26" s="1423"/>
      <c r="G26" s="2089"/>
      <c r="H26" s="1423"/>
      <c r="I26" s="1423"/>
      <c r="J26" s="1423"/>
      <c r="K26" s="1423"/>
      <c r="L26" s="1423"/>
      <c r="M26" s="1423"/>
      <c r="N26" s="1423"/>
      <c r="O26" s="1423"/>
      <c r="P26" s="1423"/>
      <c r="Q26" s="1423"/>
      <c r="R26" s="1423"/>
      <c r="S26" s="1423"/>
      <c r="T26" s="1423"/>
      <c r="U26" s="1516"/>
      <c r="V26" s="1423"/>
      <c r="W26" s="1423"/>
      <c r="X26" s="1423"/>
      <c r="Y26" s="1423"/>
      <c r="Z26" s="1423"/>
      <c r="AA26" s="1517"/>
      <c r="AB26" s="1469"/>
      <c r="AC26" s="1469"/>
      <c r="AD26" s="1469"/>
      <c r="AE26" s="1469"/>
      <c r="AF26" s="1482"/>
      <c r="AG26" s="1469"/>
      <c r="AH26" s="1478"/>
      <c r="AI26" s="1469"/>
      <c r="AJ26" s="1469"/>
      <c r="AK26" s="1469"/>
      <c r="AL26" s="2152"/>
      <c r="AM26" s="2155"/>
      <c r="AN26" s="1479"/>
      <c r="AO26" s="1479"/>
      <c r="AP26" s="1479"/>
      <c r="AQ26" s="1479"/>
      <c r="AR26" s="1479"/>
      <c r="AS26" s="1479"/>
      <c r="AT26" s="1479"/>
      <c r="AU26" s="1479"/>
      <c r="AV26" s="1479"/>
      <c r="AW26" s="1479"/>
      <c r="AX26" s="1479"/>
      <c r="AY26" s="1479"/>
      <c r="AZ26" s="1479"/>
      <c r="BA26" s="1479"/>
      <c r="BB26" s="1479"/>
      <c r="BC26" s="2152"/>
      <c r="BD26" s="2148"/>
      <c r="BE26" s="2056"/>
      <c r="BF26" s="2056"/>
      <c r="BG26" s="2057"/>
      <c r="BH26" s="1417"/>
      <c r="BI26" s="492"/>
      <c r="BJ26" s="482"/>
      <c r="BK26" s="378"/>
      <c r="BL26" s="378"/>
      <c r="BM26" s="378"/>
      <c r="BN26" s="378"/>
      <c r="BO26" s="378"/>
      <c r="BP26" s="378"/>
      <c r="BQ26" s="378"/>
      <c r="BR26" s="377"/>
      <c r="BS26" s="377"/>
      <c r="BT26" s="377"/>
      <c r="BU26" s="377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7"/>
      <c r="CZ26" s="377"/>
      <c r="DA26" s="377"/>
      <c r="DB26" s="377"/>
      <c r="DC26" s="377"/>
      <c r="DD26" s="379"/>
      <c r="DE26" s="377"/>
      <c r="DF26" s="377"/>
      <c r="DG26" s="377"/>
      <c r="DH26" s="377"/>
      <c r="DI26" s="377"/>
      <c r="DJ26" s="377"/>
      <c r="DK26" s="377"/>
      <c r="DL26" s="377"/>
      <c r="DM26" s="377"/>
      <c r="DN26" s="377"/>
      <c r="DO26" s="377"/>
      <c r="DP26" s="377"/>
      <c r="DQ26" s="377"/>
      <c r="DR26" s="377"/>
      <c r="DS26" s="377"/>
      <c r="DT26" s="377"/>
      <c r="DU26" s="377"/>
      <c r="DV26" s="377"/>
      <c r="DW26" s="377"/>
      <c r="DX26" s="377"/>
      <c r="DY26" s="377"/>
      <c r="DZ26" s="377"/>
      <c r="EA26" s="377"/>
      <c r="EB26" s="377"/>
      <c r="EC26" s="377"/>
      <c r="ED26" s="377"/>
      <c r="EE26" s="377"/>
      <c r="EF26" s="377"/>
      <c r="EG26" s="377"/>
      <c r="EH26" s="377"/>
      <c r="EI26" s="380"/>
      <c r="EJ26" s="380"/>
      <c r="EK26" s="380"/>
      <c r="EL26" s="380"/>
      <c r="EM26" s="380"/>
      <c r="EN26" s="380"/>
      <c r="EO26" s="381"/>
      <c r="EP26" s="381"/>
      <c r="EQ26" s="381"/>
      <c r="ER26" s="381"/>
      <c r="ES26" s="381"/>
      <c r="ET26" s="68"/>
      <c r="EU26" s="68"/>
      <c r="EV26" s="68"/>
      <c r="EW26" s="68"/>
      <c r="EX26" s="68"/>
      <c r="EY26" s="68"/>
      <c r="EZ26" s="56"/>
      <c r="FA26" s="56"/>
      <c r="FB26" s="56"/>
      <c r="FC26" s="56"/>
      <c r="FD26" s="56"/>
      <c r="FE26" s="56"/>
      <c r="FF26" s="56"/>
      <c r="FG26" s="56"/>
      <c r="FH26" s="58"/>
      <c r="FI26" s="58"/>
      <c r="FJ26" s="58"/>
      <c r="FK26" s="58"/>
      <c r="FT26" s="105"/>
      <c r="FU26" s="105"/>
      <c r="GE26" s="105"/>
      <c r="GK26" s="105"/>
      <c r="GL26" s="105"/>
      <c r="GX26" s="106"/>
      <c r="GY26" s="107"/>
      <c r="HT26" s="107"/>
      <c r="HU26" s="107"/>
    </row>
    <row r="27" spans="1:229" s="63" customFormat="1" ht="4" customHeight="1">
      <c r="A27" s="1230"/>
      <c r="B27" s="1422"/>
      <c r="C27" s="2197"/>
      <c r="D27" s="1423"/>
      <c r="E27" s="1423"/>
      <c r="F27" s="1423"/>
      <c r="G27" s="2089"/>
      <c r="H27" s="1423"/>
      <c r="I27" s="1423"/>
      <c r="J27" s="1423"/>
      <c r="K27" s="1423"/>
      <c r="L27" s="1423"/>
      <c r="M27" s="1423"/>
      <c r="N27" s="1423"/>
      <c r="O27" s="1423"/>
      <c r="P27" s="1423"/>
      <c r="Q27" s="1423"/>
      <c r="R27" s="1423"/>
      <c r="S27" s="1423"/>
      <c r="T27" s="1423"/>
      <c r="U27" s="1516"/>
      <c r="V27" s="1423"/>
      <c r="W27" s="1423"/>
      <c r="X27" s="1423"/>
      <c r="Y27" s="1423"/>
      <c r="Z27" s="1423"/>
      <c r="AA27" s="1517"/>
      <c r="AB27" s="1469"/>
      <c r="AC27" s="1469"/>
      <c r="AD27" s="1469"/>
      <c r="AE27" s="1469"/>
      <c r="AF27" s="1482"/>
      <c r="AG27" s="1469"/>
      <c r="AH27" s="1478"/>
      <c r="AI27" s="1469"/>
      <c r="AJ27" s="1469"/>
      <c r="AK27" s="1469"/>
      <c r="AL27" s="2152"/>
      <c r="AM27" s="2155"/>
      <c r="AN27" s="1479"/>
      <c r="AO27" s="1479"/>
      <c r="AP27" s="1479"/>
      <c r="AQ27" s="1479"/>
      <c r="AR27" s="1479"/>
      <c r="AS27" s="1479"/>
      <c r="AT27" s="1479"/>
      <c r="AU27" s="1479"/>
      <c r="AV27" s="1479"/>
      <c r="AW27" s="1479"/>
      <c r="AX27" s="1479"/>
      <c r="AY27" s="1479"/>
      <c r="AZ27" s="1479"/>
      <c r="BA27" s="1479"/>
      <c r="BB27" s="1479"/>
      <c r="BC27" s="2152"/>
      <c r="BD27" s="1505"/>
      <c r="BE27" s="1530"/>
      <c r="BF27" s="1520"/>
      <c r="BG27" s="1521"/>
      <c r="BH27" s="1417"/>
      <c r="BI27" s="492"/>
      <c r="BJ27" s="482"/>
      <c r="BK27" s="378"/>
      <c r="BL27" s="378"/>
      <c r="BM27" s="378"/>
      <c r="BN27" s="378"/>
      <c r="BO27" s="378"/>
      <c r="BP27" s="378"/>
      <c r="BQ27" s="378"/>
      <c r="BR27" s="377"/>
      <c r="BS27" s="377"/>
      <c r="BT27" s="377"/>
      <c r="BU27" s="377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7"/>
      <c r="CZ27" s="377"/>
      <c r="DA27" s="377"/>
      <c r="DB27" s="377"/>
      <c r="DC27" s="377"/>
      <c r="DD27" s="379"/>
      <c r="DE27" s="377"/>
      <c r="DF27" s="377"/>
      <c r="DG27" s="377"/>
      <c r="DH27" s="377"/>
      <c r="DI27" s="377"/>
      <c r="DJ27" s="377"/>
      <c r="DK27" s="377"/>
      <c r="DL27" s="377"/>
      <c r="DM27" s="377"/>
      <c r="DN27" s="377"/>
      <c r="DO27" s="377"/>
      <c r="DP27" s="377"/>
      <c r="DQ27" s="377"/>
      <c r="DR27" s="377"/>
      <c r="DS27" s="377"/>
      <c r="DT27" s="377"/>
      <c r="DU27" s="377"/>
      <c r="DV27" s="377"/>
      <c r="DW27" s="377"/>
      <c r="DX27" s="377"/>
      <c r="DY27" s="377"/>
      <c r="DZ27" s="377"/>
      <c r="EA27" s="377"/>
      <c r="EB27" s="377"/>
      <c r="EC27" s="377"/>
      <c r="ED27" s="377"/>
      <c r="EE27" s="377"/>
      <c r="EF27" s="377"/>
      <c r="EG27" s="377"/>
      <c r="EH27" s="377"/>
      <c r="EI27" s="380"/>
      <c r="EJ27" s="380"/>
      <c r="EK27" s="380"/>
      <c r="EL27" s="380"/>
      <c r="EM27" s="380"/>
      <c r="EN27" s="380"/>
      <c r="EO27" s="381"/>
      <c r="EP27" s="381"/>
      <c r="EQ27" s="381"/>
      <c r="ER27" s="381"/>
      <c r="ES27" s="381"/>
      <c r="ET27" s="68"/>
      <c r="EU27" s="68"/>
      <c r="EV27" s="68"/>
      <c r="EW27" s="68"/>
      <c r="EX27" s="68"/>
      <c r="EY27" s="68"/>
      <c r="EZ27" s="56"/>
      <c r="FA27" s="56"/>
      <c r="FB27" s="56"/>
      <c r="FC27" s="56"/>
      <c r="FD27" s="56"/>
      <c r="FE27" s="56"/>
      <c r="FF27" s="56"/>
      <c r="FG27" s="56"/>
      <c r="FH27" s="58"/>
      <c r="FI27" s="58"/>
      <c r="FJ27" s="58"/>
      <c r="FK27" s="58"/>
      <c r="FT27" s="105"/>
      <c r="FU27" s="105"/>
      <c r="GE27" s="105"/>
      <c r="GK27" s="105"/>
      <c r="GL27" s="105"/>
      <c r="GX27" s="106"/>
      <c r="GY27" s="107"/>
      <c r="HT27" s="107"/>
      <c r="HU27" s="107"/>
    </row>
    <row r="28" spans="1:229" s="63" customFormat="1" ht="8" customHeight="1">
      <c r="A28" s="1230"/>
      <c r="B28" s="1422"/>
      <c r="C28" s="2197"/>
      <c r="D28" s="1423"/>
      <c r="E28" s="1423"/>
      <c r="F28" s="1423"/>
      <c r="G28" s="2089"/>
      <c r="H28" s="1518"/>
      <c r="I28" s="1749"/>
      <c r="J28" s="1749"/>
      <c r="K28" s="1749"/>
      <c r="L28" s="1749"/>
      <c r="M28" s="1749"/>
      <c r="N28" s="1749"/>
      <c r="O28" s="1518"/>
      <c r="P28" s="1487"/>
      <c r="Q28" s="1487"/>
      <c r="R28" s="1487"/>
      <c r="S28" s="1487"/>
      <c r="T28" s="1487"/>
      <c r="U28" s="1518"/>
      <c r="V28" s="1487"/>
      <c r="W28" s="1487"/>
      <c r="X28" s="1487"/>
      <c r="Y28" s="1487"/>
      <c r="Z28" s="1487"/>
      <c r="AA28" s="1518"/>
      <c r="AB28" s="1469"/>
      <c r="AC28" s="1469"/>
      <c r="AD28" s="1469"/>
      <c r="AE28" s="1469"/>
      <c r="AF28" s="1482"/>
      <c r="AG28" s="1469"/>
      <c r="AH28" s="1478"/>
      <c r="AI28" s="1469"/>
      <c r="AJ28" s="1469"/>
      <c r="AK28" s="1469"/>
      <c r="AL28" s="1469"/>
      <c r="AM28" s="1496"/>
      <c r="AN28" s="1479"/>
      <c r="AO28" s="1479"/>
      <c r="AP28" s="1479"/>
      <c r="AQ28" s="1479"/>
      <c r="AR28" s="1479"/>
      <c r="AS28" s="1479"/>
      <c r="AT28" s="1479"/>
      <c r="AU28" s="1479"/>
      <c r="AV28" s="1479"/>
      <c r="AW28" s="1479"/>
      <c r="AX28" s="1479"/>
      <c r="AY28" s="1479"/>
      <c r="AZ28" s="1479"/>
      <c r="BA28" s="1479"/>
      <c r="BB28" s="1479"/>
      <c r="BC28" s="1469"/>
      <c r="BD28" s="1505"/>
      <c r="BE28" s="1520"/>
      <c r="BF28" s="1520"/>
      <c r="BG28" s="1521"/>
      <c r="BH28" s="1417"/>
      <c r="BI28" s="492"/>
      <c r="BJ28" s="482"/>
      <c r="BK28" s="378"/>
      <c r="BL28" s="378"/>
      <c r="BM28" s="378"/>
      <c r="BN28" s="378"/>
      <c r="BO28" s="378"/>
      <c r="BP28" s="378"/>
      <c r="BQ28" s="378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9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80"/>
      <c r="EJ28" s="380"/>
      <c r="EK28" s="380"/>
      <c r="EL28" s="380"/>
      <c r="EM28" s="380"/>
      <c r="EN28" s="380"/>
      <c r="EO28" s="381"/>
      <c r="EP28" s="381"/>
      <c r="EQ28" s="381"/>
      <c r="ER28" s="381"/>
      <c r="ES28" s="381"/>
      <c r="ET28" s="68"/>
      <c r="EU28" s="68"/>
      <c r="EV28" s="68"/>
      <c r="EW28" s="68"/>
      <c r="EX28" s="68"/>
      <c r="EY28" s="68"/>
      <c r="EZ28" s="56"/>
      <c r="FA28" s="56"/>
      <c r="FB28" s="56"/>
      <c r="FC28" s="56"/>
      <c r="FD28" s="56"/>
      <c r="FE28" s="56"/>
      <c r="FF28" s="56"/>
      <c r="FG28" s="56"/>
      <c r="FH28" s="58"/>
      <c r="FI28" s="58"/>
      <c r="FJ28" s="58"/>
      <c r="FK28" s="58"/>
      <c r="FT28" s="105"/>
      <c r="FU28" s="105"/>
      <c r="GE28" s="105"/>
      <c r="GK28" s="105"/>
      <c r="GL28" s="105"/>
      <c r="GX28" s="106"/>
      <c r="GY28" s="107"/>
      <c r="HT28" s="107"/>
      <c r="HU28" s="107"/>
    </row>
    <row r="29" spans="1:229" s="63" customFormat="1" ht="4" customHeight="1">
      <c r="A29" s="1230"/>
      <c r="B29" s="1422"/>
      <c r="C29" s="2197"/>
      <c r="D29" s="1423"/>
      <c r="E29" s="1423"/>
      <c r="F29" s="1423"/>
      <c r="G29" s="2089"/>
      <c r="H29" s="1749"/>
      <c r="I29" s="1749"/>
      <c r="J29" s="1749"/>
      <c r="K29" s="1749"/>
      <c r="L29" s="1749"/>
      <c r="M29" s="1749"/>
      <c r="N29" s="1749"/>
      <c r="O29" s="1750"/>
      <c r="P29" s="1487"/>
      <c r="Q29" s="1487"/>
      <c r="R29" s="1487"/>
      <c r="S29" s="1487"/>
      <c r="T29" s="1487"/>
      <c r="U29" s="1518"/>
      <c r="V29" s="1487"/>
      <c r="W29" s="1487"/>
      <c r="X29" s="1487"/>
      <c r="Y29" s="1487"/>
      <c r="Z29" s="1487"/>
      <c r="AA29" s="1519"/>
      <c r="AB29" s="1469"/>
      <c r="AC29" s="1469"/>
      <c r="AD29" s="1469"/>
      <c r="AE29" s="1469"/>
      <c r="AF29" s="1482"/>
      <c r="AG29" s="1469"/>
      <c r="AH29" s="1478"/>
      <c r="AI29" s="1469"/>
      <c r="AJ29" s="1469"/>
      <c r="AK29" s="1469"/>
      <c r="AL29" s="2153"/>
      <c r="AM29" s="2154" t="s">
        <v>70</v>
      </c>
      <c r="AN29" s="1479"/>
      <c r="AO29" s="1479"/>
      <c r="AP29" s="1479"/>
      <c r="AQ29" s="1479"/>
      <c r="AR29" s="1479"/>
      <c r="AS29" s="1479"/>
      <c r="AT29" s="1479"/>
      <c r="AU29" s="1479"/>
      <c r="AV29" s="1479"/>
      <c r="AW29" s="1479"/>
      <c r="AX29" s="1479"/>
      <c r="AY29" s="1479"/>
      <c r="AZ29" s="1479"/>
      <c r="BA29" s="1479"/>
      <c r="BB29" s="1479"/>
      <c r="BC29" s="2153"/>
      <c r="BD29" s="1505"/>
      <c r="BE29" s="1520"/>
      <c r="BF29" s="1520"/>
      <c r="BG29" s="1521"/>
      <c r="BH29" s="1417"/>
      <c r="BI29" s="492"/>
      <c r="BJ29" s="482"/>
      <c r="BK29" s="378"/>
      <c r="BL29" s="378"/>
      <c r="BM29" s="378"/>
      <c r="BN29" s="378"/>
      <c r="BO29" s="378"/>
      <c r="BP29" s="378"/>
      <c r="BQ29" s="378"/>
      <c r="BR29" s="377"/>
      <c r="BS29" s="377"/>
      <c r="BT29" s="377"/>
      <c r="BU29" s="377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7"/>
      <c r="CZ29" s="377"/>
      <c r="DA29" s="377"/>
      <c r="DB29" s="377"/>
      <c r="DC29" s="377"/>
      <c r="DD29" s="379"/>
      <c r="DE29" s="377"/>
      <c r="DF29" s="377"/>
      <c r="DG29" s="377"/>
      <c r="DH29" s="377"/>
      <c r="DI29" s="377"/>
      <c r="DJ29" s="377"/>
      <c r="DK29" s="377"/>
      <c r="DL29" s="377"/>
      <c r="DM29" s="377"/>
      <c r="DN29" s="377"/>
      <c r="DO29" s="377"/>
      <c r="DP29" s="377"/>
      <c r="DQ29" s="377"/>
      <c r="DR29" s="377"/>
      <c r="DS29" s="377"/>
      <c r="DT29" s="377"/>
      <c r="DU29" s="377"/>
      <c r="DV29" s="377"/>
      <c r="DW29" s="377"/>
      <c r="DX29" s="377"/>
      <c r="DY29" s="377"/>
      <c r="DZ29" s="377"/>
      <c r="EA29" s="377"/>
      <c r="EB29" s="377"/>
      <c r="EC29" s="377"/>
      <c r="ED29" s="377"/>
      <c r="EE29" s="377"/>
      <c r="EF29" s="377"/>
      <c r="EG29" s="377"/>
      <c r="EH29" s="377"/>
      <c r="EI29" s="380"/>
      <c r="EJ29" s="380"/>
      <c r="EK29" s="380"/>
      <c r="EL29" s="380"/>
      <c r="EM29" s="380"/>
      <c r="EN29" s="380"/>
      <c r="EO29" s="381"/>
      <c r="EP29" s="381"/>
      <c r="EQ29" s="381"/>
      <c r="ER29" s="381"/>
      <c r="ES29" s="381"/>
      <c r="ET29" s="68"/>
      <c r="EU29" s="68"/>
      <c r="EV29" s="68"/>
      <c r="EW29" s="68"/>
      <c r="EX29" s="68"/>
      <c r="EY29" s="68"/>
      <c r="EZ29" s="56"/>
      <c r="FA29" s="56"/>
      <c r="FB29" s="56"/>
      <c r="FC29" s="56"/>
      <c r="FD29" s="56"/>
      <c r="FE29" s="56"/>
      <c r="FF29" s="56"/>
      <c r="FG29" s="56"/>
      <c r="FH29" s="58"/>
      <c r="FI29" s="58"/>
      <c r="FJ29" s="58"/>
      <c r="FK29" s="58"/>
      <c r="FT29" s="105"/>
      <c r="FU29" s="105"/>
      <c r="GE29" s="105"/>
      <c r="GK29" s="105"/>
      <c r="GL29" s="105"/>
      <c r="GX29" s="106"/>
      <c r="GY29" s="107"/>
      <c r="HT29" s="107"/>
      <c r="HU29" s="107"/>
    </row>
    <row r="30" spans="1:229" s="63" customFormat="1" ht="8" customHeight="1" thickBot="1">
      <c r="A30" s="1230"/>
      <c r="B30" s="1422"/>
      <c r="C30" s="2197"/>
      <c r="D30" s="1423"/>
      <c r="E30" s="1423"/>
      <c r="F30" s="1423"/>
      <c r="G30" s="2089"/>
      <c r="H30" s="1749"/>
      <c r="I30" s="1749"/>
      <c r="J30" s="1749"/>
      <c r="K30" s="1749"/>
      <c r="L30" s="1749"/>
      <c r="M30" s="1749"/>
      <c r="N30" s="1749"/>
      <c r="O30" s="1750"/>
      <c r="P30" s="1487"/>
      <c r="Q30" s="1487"/>
      <c r="R30" s="1487"/>
      <c r="S30" s="1487"/>
      <c r="T30" s="1487"/>
      <c r="U30" s="1518"/>
      <c r="V30" s="1487"/>
      <c r="W30" s="1487"/>
      <c r="X30" s="1487"/>
      <c r="Y30" s="1487"/>
      <c r="Z30" s="1487"/>
      <c r="AA30" s="1519"/>
      <c r="AB30" s="1469"/>
      <c r="AC30" s="1469"/>
      <c r="AD30" s="1469"/>
      <c r="AE30" s="1469"/>
      <c r="AF30" s="1482"/>
      <c r="AG30" s="1469"/>
      <c r="AH30" s="1478"/>
      <c r="AI30" s="1469"/>
      <c r="AJ30" s="1469"/>
      <c r="AK30" s="1469"/>
      <c r="AL30" s="2153"/>
      <c r="AM30" s="2154"/>
      <c r="AN30" s="1479"/>
      <c r="AO30" s="1479"/>
      <c r="AP30" s="1479"/>
      <c r="AQ30" s="1479"/>
      <c r="AR30" s="1479"/>
      <c r="AS30" s="1479"/>
      <c r="AT30" s="1479"/>
      <c r="AU30" s="1479"/>
      <c r="AV30" s="1479"/>
      <c r="AW30" s="1479"/>
      <c r="AX30" s="1479"/>
      <c r="AY30" s="1479"/>
      <c r="AZ30" s="1479"/>
      <c r="BA30" s="1479"/>
      <c r="BB30" s="1479"/>
      <c r="BC30" s="2153"/>
      <c r="BD30" s="2147"/>
      <c r="BE30" s="2056"/>
      <c r="BF30" s="2056"/>
      <c r="BG30" s="2057"/>
      <c r="BH30" s="1417"/>
      <c r="BI30" s="492"/>
      <c r="BJ30" s="482"/>
      <c r="BK30" s="378"/>
      <c r="BL30" s="378"/>
      <c r="BM30" s="378"/>
      <c r="BN30" s="378"/>
      <c r="BO30" s="378"/>
      <c r="BP30" s="378"/>
      <c r="BQ30" s="378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9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80"/>
      <c r="EJ30" s="380"/>
      <c r="EK30" s="380"/>
      <c r="EL30" s="380"/>
      <c r="EM30" s="380"/>
      <c r="EN30" s="380"/>
      <c r="EO30" s="381"/>
      <c r="EP30" s="381"/>
      <c r="EQ30" s="381"/>
      <c r="ER30" s="381"/>
      <c r="ES30" s="381"/>
      <c r="ET30" s="68"/>
      <c r="EU30" s="68"/>
      <c r="EV30" s="68"/>
      <c r="EW30" s="68"/>
      <c r="EX30" s="68"/>
      <c r="EY30" s="68"/>
      <c r="EZ30" s="56"/>
      <c r="FA30" s="56"/>
      <c r="FB30" s="56"/>
      <c r="FC30" s="56"/>
      <c r="FD30" s="56"/>
      <c r="FE30" s="56"/>
      <c r="FF30" s="56"/>
      <c r="FG30" s="56"/>
      <c r="FH30" s="58"/>
      <c r="FI30" s="58"/>
      <c r="FJ30" s="58"/>
      <c r="FK30" s="58"/>
      <c r="FT30" s="105"/>
      <c r="FU30" s="105"/>
      <c r="GE30" s="105"/>
      <c r="GK30" s="105"/>
      <c r="GL30" s="105"/>
      <c r="GX30" s="106"/>
      <c r="GY30" s="107"/>
      <c r="HT30" s="107"/>
      <c r="HU30" s="107"/>
    </row>
    <row r="31" spans="1:229" s="63" customFormat="1" ht="30" customHeight="1" thickBot="1">
      <c r="A31" s="1230"/>
      <c r="B31" s="1422"/>
      <c r="C31" s="2197"/>
      <c r="D31" s="1423"/>
      <c r="E31" s="1423"/>
      <c r="F31" s="1423"/>
      <c r="G31" s="2089"/>
      <c r="H31" s="1486" t="str">
        <f>IF(H12=FH66,FH67,IF(H12=FH67,FH66))</f>
        <v>REPORT DATE</v>
      </c>
      <c r="I31" s="1522"/>
      <c r="J31" s="1522"/>
      <c r="K31" s="1522"/>
      <c r="L31" s="1522"/>
      <c r="M31" s="1522"/>
      <c r="N31" s="1522"/>
      <c r="O31" s="1523" t="str">
        <f>IF(H12=FH66,AG25,IF(H12=FH67,AA187))</f>
        <v/>
      </c>
      <c r="P31" s="1487"/>
      <c r="Q31" s="1487"/>
      <c r="R31" s="1487"/>
      <c r="S31" s="1487"/>
      <c r="T31" s="1487"/>
      <c r="U31" s="1499"/>
      <c r="V31" s="1487"/>
      <c r="W31" s="1487"/>
      <c r="X31" s="1487"/>
      <c r="Y31" s="1487"/>
      <c r="Z31" s="1487"/>
      <c r="AA31" s="2089" t="str">
        <f>IF(AG31="","","Actual Travel Day(s):")</f>
        <v/>
      </c>
      <c r="AB31" s="2089"/>
      <c r="AC31" s="2089"/>
      <c r="AD31" s="2089"/>
      <c r="AE31" s="2089"/>
      <c r="AF31" s="2089"/>
      <c r="AG31" s="1524" t="str">
        <f>H128</f>
        <v/>
      </c>
      <c r="AH31" s="1751"/>
      <c r="AI31" s="1752"/>
      <c r="AJ31" s="1752"/>
      <c r="AK31" s="1469"/>
      <c r="AL31" s="2153"/>
      <c r="AM31" s="2154"/>
      <c r="AN31" s="1479"/>
      <c r="AO31" s="1479"/>
      <c r="AP31" s="1479"/>
      <c r="AQ31" s="1525"/>
      <c r="AR31" s="1479"/>
      <c r="AS31" s="1798" t="s">
        <v>778</v>
      </c>
      <c r="AT31" s="2192"/>
      <c r="AU31" s="2192"/>
      <c r="AV31" s="2192"/>
      <c r="AW31" s="2192"/>
      <c r="AX31" s="2192"/>
      <c r="AY31" s="2192"/>
      <c r="AZ31" s="1479"/>
      <c r="BA31" s="1485"/>
      <c r="BB31" s="1479"/>
      <c r="BC31" s="2153"/>
      <c r="BD31" s="2147"/>
      <c r="BE31" s="2056"/>
      <c r="BF31" s="2056"/>
      <c r="BG31" s="2057"/>
      <c r="BH31" s="1417"/>
      <c r="BI31" s="492"/>
      <c r="BJ31" s="482"/>
      <c r="BK31" s="378"/>
      <c r="BL31" s="378"/>
      <c r="BM31" s="378"/>
      <c r="BN31" s="378"/>
      <c r="BO31" s="378"/>
      <c r="BP31" s="378"/>
      <c r="BQ31" s="378"/>
      <c r="BR31" s="377"/>
      <c r="BS31" s="377"/>
      <c r="BT31" s="377"/>
      <c r="BU31" s="377"/>
      <c r="BV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7"/>
      <c r="CZ31" s="377"/>
      <c r="DA31" s="377"/>
      <c r="DB31" s="377"/>
      <c r="DC31" s="377"/>
      <c r="DD31" s="379"/>
      <c r="DE31" s="377"/>
      <c r="DF31" s="377"/>
      <c r="DG31" s="377"/>
      <c r="DH31" s="377"/>
      <c r="DI31" s="377"/>
      <c r="DJ31" s="377"/>
      <c r="DK31" s="377"/>
      <c r="DL31" s="377"/>
      <c r="DM31" s="377"/>
      <c r="DN31" s="377"/>
      <c r="DO31" s="377"/>
      <c r="DP31" s="377"/>
      <c r="DQ31" s="377"/>
      <c r="DR31" s="377"/>
      <c r="DS31" s="377"/>
      <c r="DT31" s="377"/>
      <c r="DU31" s="377"/>
      <c r="DV31" s="377"/>
      <c r="DW31" s="377"/>
      <c r="DX31" s="377"/>
      <c r="DY31" s="377"/>
      <c r="DZ31" s="377"/>
      <c r="EA31" s="377"/>
      <c r="EB31" s="377"/>
      <c r="EC31" s="377"/>
      <c r="ED31" s="377"/>
      <c r="EE31" s="377"/>
      <c r="EF31" s="377"/>
      <c r="EG31" s="377"/>
      <c r="EH31" s="377"/>
      <c r="EI31" s="382"/>
      <c r="EJ31" s="382"/>
      <c r="EK31" s="382"/>
      <c r="EL31" s="382"/>
      <c r="EM31" s="382"/>
      <c r="EN31" s="382"/>
      <c r="EO31" s="382"/>
      <c r="EP31" s="382"/>
      <c r="EQ31" s="382"/>
      <c r="ER31" s="382"/>
      <c r="ES31" s="381"/>
      <c r="ET31" s="68"/>
      <c r="EU31" s="68"/>
      <c r="EV31" s="68"/>
      <c r="EW31" s="68"/>
      <c r="EX31" s="68"/>
      <c r="EY31" s="68"/>
      <c r="EZ31" s="56"/>
      <c r="FA31" s="56"/>
      <c r="FB31" s="56"/>
      <c r="FC31" s="56"/>
      <c r="FD31" s="56"/>
      <c r="FE31" s="56"/>
      <c r="FF31" s="56"/>
      <c r="FG31" s="56"/>
      <c r="FH31" s="108"/>
      <c r="FI31" s="58"/>
      <c r="FJ31" s="58"/>
      <c r="FK31" s="58" t="b">
        <v>0</v>
      </c>
      <c r="FT31" s="105"/>
      <c r="FU31" s="105"/>
      <c r="GE31" s="105"/>
      <c r="GK31" s="105"/>
      <c r="GL31" s="105"/>
      <c r="GX31" s="106"/>
      <c r="GY31" s="107"/>
      <c r="HT31" s="107"/>
      <c r="HU31" s="107"/>
    </row>
    <row r="32" spans="1:229" s="63" customFormat="1" ht="4" customHeight="1">
      <c r="A32" s="1230"/>
      <c r="B32" s="1422"/>
      <c r="C32" s="2197"/>
      <c r="D32" s="1423"/>
      <c r="E32" s="1423"/>
      <c r="F32" s="1423"/>
      <c r="G32" s="2089"/>
      <c r="H32" s="1494"/>
      <c r="I32" s="1494"/>
      <c r="J32" s="1494"/>
      <c r="K32" s="1494"/>
      <c r="L32" s="1494"/>
      <c r="M32" s="1494"/>
      <c r="N32" s="1494"/>
      <c r="O32" s="1494"/>
      <c r="P32" s="1494"/>
      <c r="Q32" s="1494"/>
      <c r="R32" s="1494"/>
      <c r="S32" s="1494"/>
      <c r="T32" s="1494"/>
      <c r="U32" s="1494"/>
      <c r="V32" s="1494"/>
      <c r="W32" s="1494"/>
      <c r="X32" s="1494"/>
      <c r="Y32" s="1494"/>
      <c r="Z32" s="1494"/>
      <c r="AA32" s="1494"/>
      <c r="AB32" s="1469"/>
      <c r="AC32" s="1469"/>
      <c r="AD32" s="1469"/>
      <c r="AE32" s="1482"/>
      <c r="AF32" s="1482"/>
      <c r="AG32" s="1518"/>
      <c r="AH32" s="1751"/>
      <c r="AI32" s="1752"/>
      <c r="AJ32" s="1752"/>
      <c r="AK32" s="1469"/>
      <c r="AL32" s="2153"/>
      <c r="AM32" s="2154"/>
      <c r="AN32" s="2047"/>
      <c r="AO32" s="1479"/>
      <c r="AP32" s="1479"/>
      <c r="AQ32" s="1509"/>
      <c r="AR32" s="2047" t="s">
        <v>662</v>
      </c>
      <c r="AS32" s="2171"/>
      <c r="AT32" s="2171"/>
      <c r="AU32" s="2171"/>
      <c r="AV32" s="2171"/>
      <c r="AW32" s="2171"/>
      <c r="AX32" s="2171"/>
      <c r="AY32" s="2171"/>
      <c r="AZ32" s="2047" t="s">
        <v>776</v>
      </c>
      <c r="BA32" s="1509"/>
      <c r="BB32" s="1479"/>
      <c r="BC32" s="2153"/>
      <c r="BD32" s="2147"/>
      <c r="BE32" s="2056"/>
      <c r="BF32" s="2056"/>
      <c r="BG32" s="2057"/>
      <c r="BH32" s="1417"/>
      <c r="BI32" s="492"/>
      <c r="BJ32" s="482"/>
      <c r="BK32" s="378"/>
      <c r="BL32" s="378"/>
      <c r="BM32" s="378"/>
      <c r="BN32" s="378"/>
      <c r="BO32" s="378"/>
      <c r="BP32" s="378"/>
      <c r="BQ32" s="378"/>
      <c r="BR32" s="377"/>
      <c r="BS32" s="377"/>
      <c r="BT32" s="377"/>
      <c r="BU32" s="377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  <c r="DB32" s="377"/>
      <c r="DC32" s="377"/>
      <c r="DD32" s="379"/>
      <c r="DE32" s="377"/>
      <c r="DF32" s="377"/>
      <c r="DG32" s="377"/>
      <c r="DH32" s="377"/>
      <c r="DI32" s="377"/>
      <c r="DJ32" s="377"/>
      <c r="DK32" s="377"/>
      <c r="DL32" s="377"/>
      <c r="DM32" s="377"/>
      <c r="DN32" s="377"/>
      <c r="DO32" s="377"/>
      <c r="DP32" s="377"/>
      <c r="DQ32" s="377"/>
      <c r="DR32" s="377"/>
      <c r="DS32" s="377"/>
      <c r="DT32" s="377"/>
      <c r="DU32" s="377"/>
      <c r="DV32" s="377"/>
      <c r="DW32" s="377"/>
      <c r="DX32" s="377"/>
      <c r="DY32" s="377"/>
      <c r="DZ32" s="377"/>
      <c r="EA32" s="377"/>
      <c r="EB32" s="377"/>
      <c r="EC32" s="377"/>
      <c r="ED32" s="377"/>
      <c r="EE32" s="377"/>
      <c r="EF32" s="377"/>
      <c r="EG32" s="377"/>
      <c r="EH32" s="377"/>
      <c r="EI32" s="382"/>
      <c r="EJ32" s="382"/>
      <c r="EK32" s="382"/>
      <c r="EL32" s="382"/>
      <c r="EM32" s="382"/>
      <c r="EN32" s="382"/>
      <c r="EO32" s="382"/>
      <c r="EP32" s="382"/>
      <c r="EQ32" s="382"/>
      <c r="ER32" s="382"/>
      <c r="ES32" s="381"/>
      <c r="ET32" s="68"/>
      <c r="EU32" s="68"/>
      <c r="EV32" s="68"/>
      <c r="EW32" s="68"/>
      <c r="EX32" s="68"/>
      <c r="EY32" s="68"/>
      <c r="EZ32" s="56"/>
      <c r="FA32" s="56"/>
      <c r="FB32" s="56"/>
      <c r="FC32" s="56"/>
      <c r="FD32" s="56"/>
      <c r="FE32" s="56"/>
      <c r="FF32" s="56"/>
      <c r="FG32" s="56"/>
      <c r="FH32" s="108"/>
      <c r="FI32" s="58"/>
      <c r="FJ32" s="58"/>
      <c r="FK32" s="58"/>
      <c r="FT32" s="105"/>
      <c r="FU32" s="105"/>
      <c r="GE32" s="105"/>
      <c r="GK32" s="105"/>
      <c r="GL32" s="105"/>
      <c r="GX32" s="106"/>
      <c r="GY32" s="107"/>
      <c r="HT32" s="107"/>
      <c r="HU32" s="107"/>
    </row>
    <row r="33" spans="1:238" s="63" customFormat="1" ht="4" customHeight="1" thickBot="1">
      <c r="A33" s="1230"/>
      <c r="B33" s="1422"/>
      <c r="C33" s="2197"/>
      <c r="D33" s="1423"/>
      <c r="E33" s="1423"/>
      <c r="F33" s="1423"/>
      <c r="G33" s="2089"/>
      <c r="H33" s="1494"/>
      <c r="I33" s="1494"/>
      <c r="J33" s="1494"/>
      <c r="K33" s="1494"/>
      <c r="L33" s="1494"/>
      <c r="M33" s="1494"/>
      <c r="N33" s="1494"/>
      <c r="O33" s="1494"/>
      <c r="P33" s="1494"/>
      <c r="Q33" s="1494"/>
      <c r="R33" s="1494"/>
      <c r="S33" s="1494"/>
      <c r="T33" s="1494"/>
      <c r="U33" s="1494"/>
      <c r="V33" s="1494"/>
      <c r="W33" s="1494"/>
      <c r="X33" s="1494"/>
      <c r="Y33" s="1494"/>
      <c r="Z33" s="1494"/>
      <c r="AA33" s="1423"/>
      <c r="AB33" s="1423"/>
      <c r="AC33" s="1423"/>
      <c r="AD33" s="1423"/>
      <c r="AE33" s="1482"/>
      <c r="AF33" s="1482"/>
      <c r="AG33" s="1753"/>
      <c r="AH33" s="1751"/>
      <c r="AI33" s="1752"/>
      <c r="AJ33" s="1752"/>
      <c r="AK33" s="1469"/>
      <c r="AL33" s="2153"/>
      <c r="AM33" s="2154"/>
      <c r="AN33" s="2047"/>
      <c r="AO33" s="1479"/>
      <c r="AP33" s="1479"/>
      <c r="AQ33" s="1479"/>
      <c r="AR33" s="2047"/>
      <c r="AS33" s="1479"/>
      <c r="AT33" s="1479"/>
      <c r="AU33" s="1479"/>
      <c r="AV33" s="1479"/>
      <c r="AW33" s="1479"/>
      <c r="AX33" s="1479"/>
      <c r="AY33" s="1479"/>
      <c r="AZ33" s="2047"/>
      <c r="BA33" s="1479"/>
      <c r="BB33" s="1479"/>
      <c r="BC33" s="2153"/>
      <c r="BD33" s="2147"/>
      <c r="BE33" s="2056"/>
      <c r="BF33" s="2056"/>
      <c r="BG33" s="2057"/>
      <c r="BH33" s="1417"/>
      <c r="BI33" s="492"/>
      <c r="BJ33" s="482"/>
      <c r="BK33" s="378"/>
      <c r="BL33" s="378"/>
      <c r="BM33" s="378"/>
      <c r="BN33" s="378"/>
      <c r="BO33" s="378"/>
      <c r="BP33" s="378"/>
      <c r="BQ33" s="378"/>
      <c r="BR33" s="377"/>
      <c r="BS33" s="377"/>
      <c r="BT33" s="377"/>
      <c r="BU33" s="377"/>
      <c r="BV33" s="377"/>
      <c r="BW33" s="377"/>
      <c r="BX33" s="377"/>
      <c r="BY33" s="377"/>
      <c r="BZ33" s="377"/>
      <c r="CA33" s="377"/>
      <c r="CB33" s="377"/>
      <c r="CC33" s="377"/>
      <c r="CD33" s="377"/>
      <c r="CE33" s="377"/>
      <c r="CF33" s="37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7"/>
      <c r="CZ33" s="377"/>
      <c r="DA33" s="377"/>
      <c r="DB33" s="377"/>
      <c r="DC33" s="377"/>
      <c r="DD33" s="379"/>
      <c r="DE33" s="377"/>
      <c r="DF33" s="377"/>
      <c r="DG33" s="377"/>
      <c r="DH33" s="377"/>
      <c r="DI33" s="377"/>
      <c r="DJ33" s="377"/>
      <c r="DK33" s="377"/>
      <c r="DL33" s="377"/>
      <c r="DM33" s="377"/>
      <c r="DN33" s="377"/>
      <c r="DO33" s="377"/>
      <c r="DP33" s="377"/>
      <c r="DQ33" s="377"/>
      <c r="DR33" s="377"/>
      <c r="DS33" s="377"/>
      <c r="DT33" s="377"/>
      <c r="DU33" s="377"/>
      <c r="DV33" s="377"/>
      <c r="DW33" s="377"/>
      <c r="DX33" s="377"/>
      <c r="DY33" s="377"/>
      <c r="DZ33" s="377"/>
      <c r="EA33" s="377"/>
      <c r="EB33" s="377"/>
      <c r="EC33" s="377"/>
      <c r="ED33" s="377"/>
      <c r="EE33" s="377"/>
      <c r="EF33" s="377"/>
      <c r="EG33" s="377"/>
      <c r="EH33" s="377"/>
      <c r="EI33" s="382"/>
      <c r="EJ33" s="382"/>
      <c r="EK33" s="382"/>
      <c r="EL33" s="382"/>
      <c r="EM33" s="382"/>
      <c r="EN33" s="382"/>
      <c r="EO33" s="382"/>
      <c r="EP33" s="382"/>
      <c r="EQ33" s="382"/>
      <c r="ER33" s="382"/>
      <c r="ES33" s="381"/>
      <c r="ET33" s="68"/>
      <c r="EU33" s="68"/>
      <c r="EV33" s="68"/>
      <c r="EW33" s="68"/>
      <c r="EX33" s="68"/>
      <c r="EY33" s="68"/>
      <c r="EZ33" s="56"/>
      <c r="FA33" s="56"/>
      <c r="FB33" s="56"/>
      <c r="FC33" s="56"/>
      <c r="FD33" s="56"/>
      <c r="FE33" s="56"/>
      <c r="FF33" s="56"/>
      <c r="FG33" s="56"/>
      <c r="FH33" s="108"/>
      <c r="FI33" s="58"/>
      <c r="FJ33" s="58"/>
      <c r="FK33" s="58"/>
      <c r="FT33" s="105"/>
      <c r="FU33" s="105"/>
      <c r="GE33" s="105"/>
      <c r="GK33" s="105"/>
      <c r="GL33" s="105"/>
      <c r="GX33" s="106"/>
      <c r="GY33" s="107"/>
      <c r="HT33" s="107"/>
      <c r="HU33" s="107"/>
    </row>
    <row r="34" spans="1:238" ht="30" customHeight="1" thickBot="1">
      <c r="A34" s="1230"/>
      <c r="B34" s="1422"/>
      <c r="C34" s="2197"/>
      <c r="D34" s="1423"/>
      <c r="E34" s="1423"/>
      <c r="F34" s="1423"/>
      <c r="G34" s="2089"/>
      <c r="H34" s="2168" t="str">
        <f>IF(AA25="","","Effective Date of Orders")</f>
        <v/>
      </c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8"/>
      <c r="W34" s="2168"/>
      <c r="X34" s="2168"/>
      <c r="Y34" s="2168"/>
      <c r="Z34" s="2168"/>
      <c r="AA34" s="2168"/>
      <c r="AB34" s="2168"/>
      <c r="AC34" s="2168"/>
      <c r="AD34" s="2168"/>
      <c r="AE34" s="2168"/>
      <c r="AF34" s="2168"/>
      <c r="AG34" s="2168"/>
      <c r="AH34" s="1751"/>
      <c r="AI34" s="1752"/>
      <c r="AJ34" s="1752"/>
      <c r="AK34" s="1469"/>
      <c r="AL34" s="2153"/>
      <c r="AM34" s="2154"/>
      <c r="AN34" s="1479"/>
      <c r="AO34" s="1479"/>
      <c r="AP34" s="1479"/>
      <c r="AQ34" s="1479"/>
      <c r="AR34" s="1479"/>
      <c r="AS34" s="1483" t="s">
        <v>795</v>
      </c>
      <c r="AT34" s="1479"/>
      <c r="AU34" s="1479"/>
      <c r="AV34" s="1479"/>
      <c r="AW34" s="1484"/>
      <c r="AX34" s="1479"/>
      <c r="AY34" s="1463"/>
      <c r="AZ34" s="1479"/>
      <c r="BA34" s="1485"/>
      <c r="BB34" s="1479"/>
      <c r="BC34" s="2153"/>
      <c r="BD34" s="2147"/>
      <c r="BE34" s="2056"/>
      <c r="BF34" s="2056"/>
      <c r="BG34" s="2057"/>
      <c r="BH34" s="1417"/>
      <c r="BI34" s="491"/>
      <c r="BJ34" s="483"/>
      <c r="BK34" s="380"/>
      <c r="BL34" s="380"/>
      <c r="BM34" s="380"/>
      <c r="BN34" s="380"/>
      <c r="BO34" s="380"/>
      <c r="BP34" s="380"/>
      <c r="BQ34" s="380"/>
      <c r="BR34" s="381"/>
      <c r="BS34" s="383"/>
      <c r="BT34" s="383"/>
      <c r="BU34" s="384"/>
      <c r="BV34" s="385"/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H34" s="478"/>
      <c r="CI34" s="478"/>
      <c r="CJ34" s="478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3"/>
      <c r="DE34" s="381"/>
      <c r="DF34" s="381"/>
      <c r="DG34" s="386"/>
      <c r="DH34" s="381"/>
      <c r="DI34" s="386"/>
      <c r="DJ34" s="386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7"/>
      <c r="ER34" s="387"/>
      <c r="ES34" s="387"/>
      <c r="ET34" s="109"/>
      <c r="EU34" s="109"/>
      <c r="EV34" s="109"/>
      <c r="EW34" s="109"/>
      <c r="EX34" s="109"/>
      <c r="EY34" s="109"/>
      <c r="FH34" s="57"/>
      <c r="FI34" s="56" t="b">
        <v>0</v>
      </c>
      <c r="FL34" s="1">
        <f>IF(FI34=FALSE,1,2)</f>
        <v>1</v>
      </c>
      <c r="FP34" s="1"/>
      <c r="FS34" s="66"/>
      <c r="FT34" s="1"/>
      <c r="FU34" s="1"/>
      <c r="FY34" s="66"/>
      <c r="FZ34" s="66"/>
      <c r="GE34" s="1"/>
      <c r="GK34" s="1"/>
      <c r="GL34" s="70"/>
      <c r="GM34" s="65"/>
      <c r="GX34" s="1"/>
      <c r="GY34" s="1"/>
      <c r="HH34" s="65"/>
      <c r="HI34" s="65"/>
      <c r="HT34" s="1"/>
      <c r="HU34" s="1"/>
    </row>
    <row r="35" spans="1:238" ht="8" customHeight="1" thickBot="1">
      <c r="A35" s="1230"/>
      <c r="B35" s="1422"/>
      <c r="C35" s="2197"/>
      <c r="D35" s="1423"/>
      <c r="E35" s="1423"/>
      <c r="F35" s="1423"/>
      <c r="G35" s="2089"/>
      <c r="H35" s="1754"/>
      <c r="I35" s="1754"/>
      <c r="J35" s="1754"/>
      <c r="K35" s="1754"/>
      <c r="L35" s="1754"/>
      <c r="M35" s="1754"/>
      <c r="N35" s="1754"/>
      <c r="O35" s="1754"/>
      <c r="P35" s="1754"/>
      <c r="Q35" s="1754"/>
      <c r="R35" s="1754"/>
      <c r="S35" s="1754"/>
      <c r="T35" s="1754"/>
      <c r="U35" s="1754"/>
      <c r="V35" s="1754"/>
      <c r="W35" s="1754"/>
      <c r="X35" s="1754"/>
      <c r="Y35" s="1754"/>
      <c r="Z35" s="1754"/>
      <c r="AA35" s="1754"/>
      <c r="AB35" s="1754"/>
      <c r="AC35" s="1754"/>
      <c r="AD35" s="1754"/>
      <c r="AE35" s="1526"/>
      <c r="AF35" s="1527"/>
      <c r="AG35" s="1528"/>
      <c r="AH35" s="1478"/>
      <c r="AI35" s="1469"/>
      <c r="AJ35" s="1469"/>
      <c r="AK35" s="1469"/>
      <c r="AL35" s="2153"/>
      <c r="AM35" s="2154"/>
      <c r="AN35" s="1479"/>
      <c r="AO35" s="1479"/>
      <c r="AP35" s="1479"/>
      <c r="AQ35" s="1479"/>
      <c r="AR35" s="1479"/>
      <c r="AS35" s="1479"/>
      <c r="AT35" s="1479"/>
      <c r="AU35" s="1479"/>
      <c r="AV35" s="1479"/>
      <c r="AW35" s="1479"/>
      <c r="AX35" s="1479"/>
      <c r="AY35" s="1479"/>
      <c r="AZ35" s="1479"/>
      <c r="BA35" s="1479"/>
      <c r="BB35" s="1479"/>
      <c r="BC35" s="2153"/>
      <c r="BD35" s="2147"/>
      <c r="BE35" s="2056"/>
      <c r="BF35" s="2056"/>
      <c r="BG35" s="2057"/>
      <c r="BH35" s="1384"/>
      <c r="BI35" s="491"/>
      <c r="BJ35" s="483"/>
      <c r="BK35" s="380"/>
      <c r="BL35" s="380"/>
      <c r="BM35" s="380"/>
      <c r="BN35" s="380"/>
      <c r="BO35" s="380"/>
      <c r="BP35" s="380"/>
      <c r="BQ35" s="380"/>
      <c r="BR35" s="388"/>
      <c r="BS35" s="389"/>
      <c r="BT35" s="390"/>
      <c r="BU35" s="390"/>
      <c r="BV35" s="390"/>
      <c r="BW35" s="390"/>
      <c r="BX35" s="390"/>
      <c r="BY35" s="390"/>
      <c r="BZ35" s="390"/>
      <c r="CA35" s="390"/>
      <c r="CB35" s="390"/>
      <c r="CC35" s="390"/>
      <c r="CD35" s="390"/>
      <c r="CE35" s="390"/>
      <c r="CF35" s="390"/>
      <c r="CG35" s="390"/>
      <c r="CH35" s="390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3"/>
      <c r="DE35" s="381"/>
      <c r="DF35" s="386"/>
      <c r="DG35" s="386"/>
      <c r="DH35" s="386"/>
      <c r="DI35" s="386"/>
      <c r="DJ35" s="386"/>
      <c r="DK35" s="381"/>
      <c r="DL35" s="381"/>
      <c r="DM35" s="381"/>
      <c r="DO35" s="392"/>
      <c r="DP35" s="392"/>
      <c r="DQ35" s="392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7"/>
      <c r="ER35" s="387"/>
      <c r="ES35" s="387"/>
      <c r="ET35" s="109"/>
      <c r="EU35" s="109"/>
      <c r="EV35" s="109"/>
      <c r="EW35" s="109"/>
      <c r="EX35" s="109"/>
      <c r="EY35" s="109"/>
      <c r="FH35" s="57"/>
      <c r="FP35" s="1"/>
      <c r="FS35" s="66"/>
      <c r="FT35" s="1"/>
      <c r="FU35" s="1"/>
      <c r="FY35" s="66"/>
      <c r="FZ35" s="66"/>
      <c r="GE35" s="1"/>
      <c r="GK35" s="1"/>
      <c r="GL35" s="70"/>
      <c r="GM35" s="65"/>
      <c r="GX35" s="1"/>
      <c r="GY35" s="1"/>
      <c r="HH35" s="65"/>
      <c r="HI35" s="65"/>
      <c r="HT35" s="1"/>
      <c r="HU35" s="1"/>
    </row>
    <row r="36" spans="1:238" ht="4" customHeight="1" thickTop="1">
      <c r="A36" s="1230"/>
      <c r="B36" s="1422"/>
      <c r="C36" s="1475"/>
      <c r="D36" s="1423"/>
      <c r="E36" s="1423"/>
      <c r="F36" s="1423"/>
      <c r="G36" s="2089"/>
      <c r="H36" s="1755"/>
      <c r="I36" s="1755"/>
      <c r="J36" s="1755"/>
      <c r="K36" s="1755"/>
      <c r="L36" s="1755"/>
      <c r="M36" s="1755"/>
      <c r="N36" s="1755"/>
      <c r="O36" s="1755"/>
      <c r="P36" s="1755"/>
      <c r="Q36" s="1755"/>
      <c r="R36" s="1755"/>
      <c r="S36" s="1755"/>
      <c r="T36" s="1755"/>
      <c r="U36" s="1755"/>
      <c r="V36" s="1755"/>
      <c r="W36" s="1755"/>
      <c r="X36" s="1755"/>
      <c r="Y36" s="1755"/>
      <c r="Z36" s="1755"/>
      <c r="AA36" s="1755"/>
      <c r="AB36" s="1755"/>
      <c r="AC36" s="1755"/>
      <c r="AD36" s="1755"/>
      <c r="AE36" s="1472"/>
      <c r="AF36" s="1471"/>
      <c r="AG36" s="1529"/>
      <c r="AH36" s="1478"/>
      <c r="AI36" s="1469"/>
      <c r="AJ36" s="1469"/>
      <c r="AK36" s="1469"/>
      <c r="AL36" s="2153"/>
      <c r="AM36" s="2154"/>
      <c r="AN36" s="1479"/>
      <c r="AO36" s="1479"/>
      <c r="AP36" s="1479"/>
      <c r="AQ36" s="1479"/>
      <c r="AR36" s="1479"/>
      <c r="AS36" s="1479"/>
      <c r="AT36" s="1479"/>
      <c r="AU36" s="1479"/>
      <c r="AV36" s="1479"/>
      <c r="AW36" s="1479"/>
      <c r="AX36" s="1479"/>
      <c r="AY36" s="1479"/>
      <c r="AZ36" s="1479"/>
      <c r="BA36" s="1479"/>
      <c r="BB36" s="1479"/>
      <c r="BC36" s="2153"/>
      <c r="BD36" s="1480"/>
      <c r="BE36" s="1520"/>
      <c r="BF36" s="1520"/>
      <c r="BG36" s="1521"/>
      <c r="BH36" s="1384"/>
      <c r="BI36" s="491"/>
      <c r="BJ36" s="483"/>
      <c r="BK36" s="380"/>
      <c r="BL36" s="380"/>
      <c r="BM36" s="380"/>
      <c r="BN36" s="380"/>
      <c r="BO36" s="380"/>
      <c r="BP36" s="380"/>
      <c r="BQ36" s="380"/>
      <c r="BR36" s="388"/>
      <c r="BS36" s="389"/>
      <c r="BT36" s="390"/>
      <c r="BU36" s="390"/>
      <c r="BV36" s="390"/>
      <c r="BW36" s="390"/>
      <c r="BX36" s="390"/>
      <c r="BY36" s="390"/>
      <c r="BZ36" s="390"/>
      <c r="CA36" s="390"/>
      <c r="CB36" s="390"/>
      <c r="CC36" s="390"/>
      <c r="CD36" s="390"/>
      <c r="CE36" s="390"/>
      <c r="CF36" s="390"/>
      <c r="CG36" s="390"/>
      <c r="CH36" s="390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3"/>
      <c r="DE36" s="381"/>
      <c r="DF36" s="386"/>
      <c r="DG36" s="386"/>
      <c r="DH36" s="386"/>
      <c r="DI36" s="386"/>
      <c r="DJ36" s="386"/>
      <c r="DK36" s="381"/>
      <c r="DL36" s="381"/>
      <c r="DM36" s="381"/>
      <c r="DO36" s="392"/>
      <c r="DP36" s="392"/>
      <c r="DQ36" s="392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7"/>
      <c r="ER36" s="387"/>
      <c r="ES36" s="387"/>
      <c r="ET36" s="109"/>
      <c r="EU36" s="109"/>
      <c r="EV36" s="109"/>
      <c r="EW36" s="109"/>
      <c r="EX36" s="109"/>
      <c r="EY36" s="109"/>
      <c r="FH36" s="57"/>
      <c r="FP36" s="1"/>
      <c r="FS36" s="66"/>
      <c r="FT36" s="1"/>
      <c r="FU36" s="1"/>
      <c r="FY36" s="66"/>
      <c r="FZ36" s="66"/>
      <c r="GE36" s="1"/>
      <c r="GK36" s="1"/>
      <c r="GL36" s="70"/>
      <c r="GM36" s="65"/>
      <c r="GX36" s="1"/>
      <c r="GY36" s="1"/>
      <c r="HH36" s="65"/>
      <c r="HI36" s="65"/>
      <c r="HT36" s="1"/>
      <c r="HU36" s="1"/>
    </row>
    <row r="37" spans="1:238" ht="8" customHeight="1">
      <c r="A37" s="1230"/>
      <c r="B37" s="1422"/>
      <c r="C37" s="1470"/>
      <c r="D37" s="1423"/>
      <c r="E37" s="1423"/>
      <c r="F37" s="1423"/>
      <c r="G37" s="1423"/>
      <c r="H37" s="1423"/>
      <c r="I37" s="1423"/>
      <c r="J37" s="1423"/>
      <c r="K37" s="1423"/>
      <c r="L37" s="1423"/>
      <c r="M37" s="1423"/>
      <c r="N37" s="1423"/>
      <c r="O37" s="1423"/>
      <c r="P37" s="1423"/>
      <c r="Q37" s="1423"/>
      <c r="R37" s="1423"/>
      <c r="S37" s="1423"/>
      <c r="T37" s="1423"/>
      <c r="U37" s="1423"/>
      <c r="V37" s="1423"/>
      <c r="W37" s="1423"/>
      <c r="X37" s="1469"/>
      <c r="Y37" s="1469"/>
      <c r="Z37" s="1469"/>
      <c r="AA37" s="1469"/>
      <c r="AB37" s="1469"/>
      <c r="AC37" s="1469"/>
      <c r="AD37" s="1469"/>
      <c r="AE37" s="1469"/>
      <c r="AF37" s="1497"/>
      <c r="AG37" s="1478"/>
      <c r="AH37" s="1478"/>
      <c r="AI37" s="1469"/>
      <c r="AJ37" s="1469"/>
      <c r="AK37" s="1469"/>
      <c r="AL37" s="1469"/>
      <c r="AM37" s="1469"/>
      <c r="AN37" s="1469"/>
      <c r="AO37" s="1469"/>
      <c r="AP37" s="1469"/>
      <c r="AQ37" s="1469"/>
      <c r="AR37" s="1469"/>
      <c r="AS37" s="1469"/>
      <c r="AT37" s="1469"/>
      <c r="AU37" s="1469"/>
      <c r="AV37" s="1469"/>
      <c r="AW37" s="1469"/>
      <c r="AX37" s="1469"/>
      <c r="AY37" s="1469"/>
      <c r="AZ37" s="1469"/>
      <c r="BA37" s="1469"/>
      <c r="BB37" s="1469"/>
      <c r="BC37" s="1469"/>
      <c r="BD37" s="1505"/>
      <c r="BE37" s="1530"/>
      <c r="BF37" s="1520"/>
      <c r="BG37" s="1521"/>
      <c r="BH37" s="1384"/>
      <c r="BI37" s="491"/>
      <c r="BJ37" s="483"/>
      <c r="BK37" s="380"/>
      <c r="BL37" s="380"/>
      <c r="BM37" s="380"/>
      <c r="BN37" s="380"/>
      <c r="BO37" s="380"/>
      <c r="BP37" s="380"/>
      <c r="BQ37" s="380"/>
      <c r="BR37" s="388"/>
      <c r="BS37" s="389"/>
      <c r="BT37" s="390"/>
      <c r="BU37" s="390"/>
      <c r="BV37" s="390"/>
      <c r="BW37" s="390"/>
      <c r="BX37" s="390"/>
      <c r="BY37" s="390"/>
      <c r="BZ37" s="390"/>
      <c r="CA37" s="390"/>
      <c r="CB37" s="390"/>
      <c r="CC37" s="390"/>
      <c r="CD37" s="390"/>
      <c r="CE37" s="390"/>
      <c r="CF37" s="390"/>
      <c r="CG37" s="390"/>
      <c r="CH37" s="390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3"/>
      <c r="DE37" s="381"/>
      <c r="DF37" s="386"/>
      <c r="DG37" s="386"/>
      <c r="DH37" s="386"/>
      <c r="DI37" s="386"/>
      <c r="DJ37" s="386"/>
      <c r="DK37" s="381"/>
      <c r="DL37" s="381"/>
      <c r="DM37" s="381"/>
      <c r="DO37" s="392"/>
      <c r="DP37" s="392"/>
      <c r="DQ37" s="392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7"/>
      <c r="ER37" s="387"/>
      <c r="ES37" s="387"/>
      <c r="ET37" s="109"/>
      <c r="EU37" s="109"/>
      <c r="EV37" s="109"/>
      <c r="EW37" s="109"/>
      <c r="EX37" s="109"/>
      <c r="EY37" s="109"/>
      <c r="FH37" s="57"/>
      <c r="FP37" s="1"/>
      <c r="FS37" s="66"/>
      <c r="FT37" s="1"/>
      <c r="FU37" s="1"/>
      <c r="FY37" s="66"/>
      <c r="FZ37" s="66"/>
      <c r="GE37" s="1"/>
      <c r="GK37" s="1"/>
      <c r="GL37" s="70"/>
      <c r="GM37" s="65"/>
      <c r="GX37" s="1"/>
      <c r="GY37" s="1"/>
      <c r="HH37" s="65"/>
      <c r="HI37" s="65"/>
      <c r="HT37" s="1"/>
      <c r="HU37" s="1"/>
    </row>
    <row r="38" spans="1:238" ht="4" customHeight="1">
      <c r="A38" s="1230"/>
      <c r="B38" s="1422"/>
      <c r="C38" s="1470"/>
      <c r="D38" s="1423"/>
      <c r="E38" s="1423"/>
      <c r="F38" s="1423"/>
      <c r="G38" s="1423"/>
      <c r="H38" s="1423"/>
      <c r="I38" s="1423"/>
      <c r="J38" s="1423"/>
      <c r="K38" s="1423"/>
      <c r="L38" s="1423"/>
      <c r="M38" s="1423"/>
      <c r="N38" s="2159"/>
      <c r="O38" s="2181" t="s">
        <v>77</v>
      </c>
      <c r="P38" s="1423"/>
      <c r="Q38" s="1423"/>
      <c r="R38" s="1423"/>
      <c r="S38" s="1423"/>
      <c r="T38" s="1423"/>
      <c r="U38" s="1423"/>
      <c r="V38" s="1423"/>
      <c r="W38" s="1423"/>
      <c r="X38" s="1423"/>
      <c r="Y38" s="1423"/>
      <c r="Z38" s="1423"/>
      <c r="AA38" s="1423"/>
      <c r="AB38" s="1423"/>
      <c r="AC38" s="1423"/>
      <c r="AD38" s="1423"/>
      <c r="AE38" s="1423"/>
      <c r="AF38" s="1423"/>
      <c r="AG38" s="1423"/>
      <c r="AH38" s="1423"/>
      <c r="AI38" s="1423"/>
      <c r="AJ38" s="1423"/>
      <c r="AK38" s="1423"/>
      <c r="AL38" s="1423"/>
      <c r="AM38" s="1423"/>
      <c r="AN38" s="1423"/>
      <c r="AO38" s="1423"/>
      <c r="AP38" s="1423"/>
      <c r="AQ38" s="1423"/>
      <c r="AR38" s="1423"/>
      <c r="AS38" s="1423"/>
      <c r="AT38" s="1423"/>
      <c r="AU38" s="1423"/>
      <c r="AV38" s="1423"/>
      <c r="AW38" s="1423"/>
      <c r="AX38" s="1423"/>
      <c r="AY38" s="1423"/>
      <c r="AZ38" s="1423"/>
      <c r="BA38" s="1423"/>
      <c r="BB38" s="1423"/>
      <c r="BC38" s="2159"/>
      <c r="BD38" s="1505"/>
      <c r="BE38" s="1520"/>
      <c r="BF38" s="1520"/>
      <c r="BG38" s="1521"/>
      <c r="BH38" s="1384"/>
      <c r="BI38" s="491"/>
      <c r="BJ38" s="483"/>
      <c r="BK38" s="380"/>
      <c r="BL38" s="380"/>
      <c r="BM38" s="380"/>
      <c r="BN38" s="380"/>
      <c r="BO38" s="380"/>
      <c r="BP38" s="380"/>
      <c r="BQ38" s="380"/>
      <c r="BR38" s="388"/>
      <c r="BS38" s="389"/>
      <c r="BT38" s="390"/>
      <c r="BU38" s="390"/>
      <c r="BV38" s="390"/>
      <c r="BW38" s="390"/>
      <c r="BX38" s="390"/>
      <c r="BY38" s="390"/>
      <c r="BZ38" s="390"/>
      <c r="CA38" s="390"/>
      <c r="CB38" s="390"/>
      <c r="CC38" s="390"/>
      <c r="CD38" s="390"/>
      <c r="CE38" s="390"/>
      <c r="CF38" s="390"/>
      <c r="CG38" s="390"/>
      <c r="CH38" s="390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3"/>
      <c r="DE38" s="381"/>
      <c r="DF38" s="386"/>
      <c r="DG38" s="386"/>
      <c r="DH38" s="386"/>
      <c r="DI38" s="386"/>
      <c r="DJ38" s="386"/>
      <c r="DK38" s="381"/>
      <c r="DL38" s="381"/>
      <c r="DM38" s="381"/>
      <c r="DO38" s="392"/>
      <c r="DP38" s="392"/>
      <c r="DQ38" s="392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7"/>
      <c r="ER38" s="387"/>
      <c r="ES38" s="387"/>
      <c r="ET38" s="109"/>
      <c r="EU38" s="109"/>
      <c r="EV38" s="109"/>
      <c r="EW38" s="109"/>
      <c r="EX38" s="109"/>
      <c r="EY38" s="109"/>
      <c r="FH38" s="57"/>
      <c r="FP38" s="1"/>
      <c r="FS38" s="66"/>
      <c r="FT38" s="1"/>
      <c r="FU38" s="1"/>
      <c r="FY38" s="66"/>
      <c r="FZ38" s="66"/>
      <c r="GE38" s="1"/>
      <c r="GK38" s="1"/>
      <c r="GL38" s="70"/>
      <c r="GM38" s="65"/>
      <c r="GX38" s="1"/>
      <c r="GY38" s="1"/>
      <c r="HH38" s="65"/>
      <c r="HI38" s="65"/>
      <c r="HT38" s="1"/>
      <c r="HU38" s="1"/>
    </row>
    <row r="39" spans="1:238" ht="8" customHeight="1" thickBot="1">
      <c r="A39" s="1230"/>
      <c r="B39" s="1422"/>
      <c r="C39" s="1470"/>
      <c r="D39" s="1423"/>
      <c r="E39" s="1423"/>
      <c r="F39" s="1423"/>
      <c r="G39" s="1423"/>
      <c r="H39" s="1423"/>
      <c r="I39" s="1423"/>
      <c r="J39" s="1423"/>
      <c r="K39" s="1423"/>
      <c r="L39" s="1423"/>
      <c r="M39" s="1423"/>
      <c r="N39" s="2159"/>
      <c r="O39" s="2181"/>
      <c r="P39" s="1423"/>
      <c r="Q39" s="1423"/>
      <c r="R39" s="1531"/>
      <c r="S39" s="1423"/>
      <c r="T39" s="1532"/>
      <c r="U39" s="1533"/>
      <c r="V39" s="1533"/>
      <c r="W39" s="1533"/>
      <c r="X39" s="1479"/>
      <c r="Y39" s="1479"/>
      <c r="Z39" s="1479"/>
      <c r="AA39" s="1479"/>
      <c r="AB39" s="1479"/>
      <c r="AC39" s="1479"/>
      <c r="AD39" s="1479"/>
      <c r="AE39" s="1479"/>
      <c r="AF39" s="1479"/>
      <c r="AG39" s="1479"/>
      <c r="AH39" s="1479"/>
      <c r="AI39" s="1479"/>
      <c r="AJ39" s="1479"/>
      <c r="AK39" s="1479"/>
      <c r="AL39" s="1479"/>
      <c r="AM39" s="1479"/>
      <c r="AN39" s="1479"/>
      <c r="AO39" s="1479"/>
      <c r="AP39" s="1479"/>
      <c r="AQ39" s="1479"/>
      <c r="AR39" s="1479"/>
      <c r="AS39" s="1479"/>
      <c r="AT39" s="1479"/>
      <c r="AU39" s="1479"/>
      <c r="AV39" s="1479"/>
      <c r="AW39" s="1479"/>
      <c r="AX39" s="1479"/>
      <c r="AY39" s="1479"/>
      <c r="AZ39" s="1479"/>
      <c r="BA39" s="1479"/>
      <c r="BB39" s="1479"/>
      <c r="BC39" s="2159"/>
      <c r="BD39" s="2210"/>
      <c r="BE39" s="2056"/>
      <c r="BF39" s="2056"/>
      <c r="BG39" s="2057"/>
      <c r="BH39" s="1384"/>
      <c r="BI39" s="491"/>
      <c r="BJ39" s="483"/>
      <c r="BK39" s="380"/>
      <c r="BL39" s="380"/>
      <c r="BM39" s="380"/>
      <c r="BN39" s="380"/>
      <c r="BO39" s="380"/>
      <c r="BP39" s="380"/>
      <c r="BQ39" s="380"/>
      <c r="BR39" s="388"/>
      <c r="BS39" s="389"/>
      <c r="BT39" s="390"/>
      <c r="BU39" s="390"/>
      <c r="BV39" s="390"/>
      <c r="BW39" s="390"/>
      <c r="BX39" s="390"/>
      <c r="BY39" s="390"/>
      <c r="BZ39" s="390"/>
      <c r="CA39" s="390"/>
      <c r="CB39" s="390"/>
      <c r="CC39" s="390"/>
      <c r="CD39" s="390"/>
      <c r="CE39" s="390"/>
      <c r="CF39" s="390"/>
      <c r="CG39" s="390"/>
      <c r="CH39" s="390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1"/>
      <c r="CZ39" s="381"/>
      <c r="DA39" s="381"/>
      <c r="DB39" s="381"/>
      <c r="DC39" s="381"/>
      <c r="DD39" s="383"/>
      <c r="DE39" s="381"/>
      <c r="DF39" s="386"/>
      <c r="DG39" s="386"/>
      <c r="DH39" s="386"/>
      <c r="DI39" s="386"/>
      <c r="DJ39" s="386"/>
      <c r="DK39" s="381"/>
      <c r="DL39" s="381"/>
      <c r="DM39" s="381"/>
      <c r="DO39" s="392"/>
      <c r="DP39" s="392"/>
      <c r="DQ39" s="392"/>
      <c r="DR39" s="381"/>
      <c r="DS39" s="381"/>
      <c r="DT39" s="381"/>
      <c r="DU39" s="381"/>
      <c r="DV39" s="381"/>
      <c r="DW39" s="381"/>
      <c r="DX39" s="381"/>
      <c r="DY39" s="381"/>
      <c r="DZ39" s="381"/>
      <c r="EA39" s="381"/>
      <c r="EB39" s="381"/>
      <c r="EC39" s="381"/>
      <c r="ED39" s="381"/>
      <c r="EE39" s="381"/>
      <c r="EF39" s="381"/>
      <c r="EG39" s="381"/>
      <c r="EH39" s="381"/>
      <c r="EI39" s="381"/>
      <c r="EJ39" s="381"/>
      <c r="EK39" s="381"/>
      <c r="EL39" s="381"/>
      <c r="EM39" s="381"/>
      <c r="EN39" s="381"/>
      <c r="EO39" s="381"/>
      <c r="EP39" s="381"/>
      <c r="EQ39" s="387"/>
      <c r="ER39" s="387"/>
      <c r="ES39" s="387"/>
      <c r="ET39" s="109"/>
      <c r="EU39" s="109"/>
      <c r="EV39" s="109"/>
      <c r="EW39" s="109"/>
      <c r="EX39" s="109"/>
      <c r="EY39" s="109"/>
      <c r="FH39" s="57"/>
      <c r="FP39" s="1"/>
      <c r="FS39" s="66"/>
      <c r="FT39" s="1"/>
      <c r="FU39" s="1"/>
      <c r="FY39" s="66"/>
      <c r="FZ39" s="66"/>
      <c r="GE39" s="1"/>
      <c r="GK39" s="1"/>
      <c r="GL39" s="70"/>
      <c r="GM39" s="65"/>
      <c r="GX39" s="1"/>
      <c r="GY39" s="1"/>
      <c r="HH39" s="65"/>
      <c r="HI39" s="65"/>
      <c r="HT39" s="1"/>
      <c r="HU39" s="1"/>
    </row>
    <row r="40" spans="1:238" ht="30" customHeight="1" thickBot="1">
      <c r="A40" s="1230"/>
      <c r="B40" s="1422"/>
      <c r="C40" s="1470"/>
      <c r="D40" s="1423"/>
      <c r="E40" s="1423"/>
      <c r="F40" s="1423"/>
      <c r="G40" s="1423"/>
      <c r="H40" s="1423"/>
      <c r="I40" s="1423"/>
      <c r="J40" s="1423"/>
      <c r="K40" s="1494"/>
      <c r="L40" s="1494"/>
      <c r="M40" s="1494"/>
      <c r="N40" s="2159"/>
      <c r="O40" s="2181"/>
      <c r="P40" s="1657"/>
      <c r="Q40" s="2157"/>
      <c r="R40" s="2158"/>
      <c r="S40" s="1423"/>
      <c r="T40" s="1532"/>
      <c r="U40" s="1483" t="s">
        <v>658</v>
      </c>
      <c r="V40" s="1533"/>
      <c r="W40" s="1533"/>
      <c r="X40" s="1479"/>
      <c r="Y40" s="1525"/>
      <c r="Z40" s="1479"/>
      <c r="AA40" s="1463"/>
      <c r="AB40" s="1479"/>
      <c r="AC40" s="1534"/>
      <c r="AD40" s="1533"/>
      <c r="AE40" s="1479"/>
      <c r="AF40" s="1479"/>
      <c r="AG40" s="1535"/>
      <c r="AH40" s="1479"/>
      <c r="AI40" s="1479"/>
      <c r="AJ40" s="1479"/>
      <c r="AK40" s="1479"/>
      <c r="AL40" s="1479"/>
      <c r="AM40" s="1479" t="s">
        <v>654</v>
      </c>
      <c r="AN40" s="1479"/>
      <c r="AO40" s="1479"/>
      <c r="AP40" s="1479"/>
      <c r="AQ40" s="1479"/>
      <c r="AR40" s="1479"/>
      <c r="AS40" s="1479" t="s">
        <v>655</v>
      </c>
      <c r="AT40" s="1479"/>
      <c r="AU40" s="1479"/>
      <c r="AV40" s="1479"/>
      <c r="AW40" s="1479"/>
      <c r="AX40" s="1479"/>
      <c r="AY40" s="1479" t="s">
        <v>653</v>
      </c>
      <c r="AZ40" s="1479"/>
      <c r="BA40" s="1479"/>
      <c r="BB40" s="1479"/>
      <c r="BC40" s="2159"/>
      <c r="BD40" s="2210"/>
      <c r="BE40" s="2056"/>
      <c r="BF40" s="2056"/>
      <c r="BG40" s="2057"/>
      <c r="BH40" s="1384"/>
      <c r="BI40" s="491"/>
      <c r="BJ40" s="483"/>
      <c r="BK40" s="380"/>
      <c r="BL40" s="380"/>
      <c r="BM40" s="380"/>
      <c r="BN40" s="380"/>
      <c r="BO40" s="380"/>
      <c r="BP40" s="380"/>
      <c r="BQ40" s="380"/>
      <c r="BR40" s="388"/>
      <c r="BS40" s="389"/>
      <c r="BT40" s="390"/>
      <c r="BU40" s="390"/>
      <c r="BV40" s="390"/>
      <c r="BW40" s="390"/>
      <c r="BX40" s="390"/>
      <c r="BY40" s="390"/>
      <c r="BZ40" s="390"/>
      <c r="CA40" s="390"/>
      <c r="CB40" s="390"/>
      <c r="CC40" s="390"/>
      <c r="CD40" s="390"/>
      <c r="CE40" s="390"/>
      <c r="CF40" s="390"/>
      <c r="CG40" s="390"/>
      <c r="CH40" s="390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3"/>
      <c r="DE40" s="381"/>
      <c r="DF40" s="386"/>
      <c r="DG40" s="386"/>
      <c r="DH40" s="386"/>
      <c r="DI40" s="386"/>
      <c r="DJ40" s="386"/>
      <c r="DK40" s="381"/>
      <c r="DL40" s="381"/>
      <c r="DM40" s="381"/>
      <c r="DO40" s="392"/>
      <c r="DP40" s="392"/>
      <c r="DQ40" s="392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1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7"/>
      <c r="ER40" s="387"/>
      <c r="ES40" s="387"/>
      <c r="ET40" s="109"/>
      <c r="EU40" s="109"/>
      <c r="EV40" s="109"/>
      <c r="EW40" s="109"/>
      <c r="EX40" s="109"/>
      <c r="EY40" s="109"/>
      <c r="FH40" s="57"/>
      <c r="FP40" s="1"/>
      <c r="FS40" s="66"/>
      <c r="FT40" s="1"/>
      <c r="FU40" s="1"/>
      <c r="FY40" s="66"/>
      <c r="FZ40" s="66"/>
      <c r="GE40" s="1"/>
      <c r="GK40" s="1"/>
      <c r="GL40" s="70"/>
      <c r="GM40" s="65"/>
      <c r="GX40" s="1"/>
      <c r="GY40" s="1"/>
      <c r="HH40" s="65"/>
      <c r="HI40" s="65"/>
      <c r="HT40" s="1"/>
      <c r="HU40" s="1"/>
    </row>
    <row r="41" spans="1:238" ht="4" customHeight="1">
      <c r="A41" s="1230"/>
      <c r="B41" s="1422"/>
      <c r="C41" s="1470"/>
      <c r="D41" s="1423"/>
      <c r="E41" s="1423"/>
      <c r="F41" s="1423"/>
      <c r="G41" s="1423"/>
      <c r="H41" s="1423"/>
      <c r="I41" s="1423"/>
      <c r="J41" s="1423"/>
      <c r="K41" s="1494"/>
      <c r="L41" s="1494"/>
      <c r="M41" s="1494"/>
      <c r="N41" s="2159"/>
      <c r="O41" s="2181"/>
      <c r="P41" s="1657"/>
      <c r="Q41" s="2157"/>
      <c r="R41" s="2158"/>
      <c r="S41" s="1423"/>
      <c r="T41" s="1532"/>
      <c r="U41" s="1483"/>
      <c r="V41" s="1533"/>
      <c r="W41" s="1533"/>
      <c r="X41" s="2047"/>
      <c r="Y41" s="1479"/>
      <c r="Z41" s="2047" t="s">
        <v>662</v>
      </c>
      <c r="AA41" s="1479"/>
      <c r="AB41" s="2047" t="s">
        <v>776</v>
      </c>
      <c r="AC41" s="1479"/>
      <c r="AD41" s="2047"/>
      <c r="AE41" s="1479"/>
      <c r="AF41" s="1479"/>
      <c r="AG41" s="1483"/>
      <c r="AH41" s="1479"/>
      <c r="AI41" s="1479"/>
      <c r="AJ41" s="1479"/>
      <c r="AK41" s="1479"/>
      <c r="AL41" s="1479"/>
      <c r="AM41" s="1479"/>
      <c r="AN41" s="1479"/>
      <c r="AO41" s="1479"/>
      <c r="AP41" s="1479"/>
      <c r="AQ41" s="1479"/>
      <c r="AR41" s="1479"/>
      <c r="AS41" s="1479"/>
      <c r="AT41" s="1479"/>
      <c r="AU41" s="1479"/>
      <c r="AV41" s="1479"/>
      <c r="AW41" s="1479"/>
      <c r="AX41" s="1479"/>
      <c r="AY41" s="1479"/>
      <c r="AZ41" s="1479"/>
      <c r="BA41" s="1479"/>
      <c r="BB41" s="1479"/>
      <c r="BC41" s="2159"/>
      <c r="BD41" s="2210"/>
      <c r="BE41" s="2056"/>
      <c r="BF41" s="2056"/>
      <c r="BG41" s="2057"/>
      <c r="BH41" s="1384"/>
      <c r="BI41" s="491"/>
      <c r="BJ41" s="483"/>
      <c r="BK41" s="380"/>
      <c r="BL41" s="380"/>
      <c r="BM41" s="380"/>
      <c r="BN41" s="380"/>
      <c r="BO41" s="380"/>
      <c r="BP41" s="380"/>
      <c r="BQ41" s="380"/>
      <c r="BR41" s="388"/>
      <c r="BS41" s="389"/>
      <c r="BT41" s="390"/>
      <c r="BU41" s="390"/>
      <c r="BV41" s="390"/>
      <c r="BW41" s="390"/>
      <c r="BX41" s="390"/>
      <c r="BY41" s="390"/>
      <c r="BZ41" s="390"/>
      <c r="CA41" s="390"/>
      <c r="CB41" s="390"/>
      <c r="CC41" s="390"/>
      <c r="CD41" s="390"/>
      <c r="CE41" s="390"/>
      <c r="CF41" s="390"/>
      <c r="CG41" s="390"/>
      <c r="CH41" s="390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3"/>
      <c r="DE41" s="381"/>
      <c r="DF41" s="386"/>
      <c r="DG41" s="386"/>
      <c r="DH41" s="386"/>
      <c r="DI41" s="386"/>
      <c r="DJ41" s="386"/>
      <c r="DK41" s="381"/>
      <c r="DL41" s="381"/>
      <c r="DM41" s="381"/>
      <c r="DO41" s="392"/>
      <c r="DP41" s="392"/>
      <c r="DQ41" s="392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7"/>
      <c r="ER41" s="387"/>
      <c r="ES41" s="387"/>
      <c r="ET41" s="109"/>
      <c r="EU41" s="109"/>
      <c r="EV41" s="109"/>
      <c r="EW41" s="109"/>
      <c r="EX41" s="109"/>
      <c r="EY41" s="109"/>
      <c r="FH41" s="57"/>
      <c r="FP41" s="1"/>
      <c r="FS41" s="66"/>
      <c r="FT41" s="1"/>
      <c r="FU41" s="1"/>
      <c r="FY41" s="66"/>
      <c r="FZ41" s="66"/>
      <c r="GE41" s="1"/>
      <c r="GK41" s="1"/>
      <c r="GL41" s="70"/>
      <c r="GM41" s="65"/>
      <c r="GX41" s="1"/>
      <c r="GY41" s="1"/>
      <c r="HH41" s="65"/>
      <c r="HI41" s="65"/>
      <c r="HT41" s="1"/>
      <c r="HU41" s="1"/>
    </row>
    <row r="42" spans="1:238" ht="4" customHeight="1" thickBot="1">
      <c r="A42" s="1230"/>
      <c r="B42" s="1422"/>
      <c r="C42" s="1470"/>
      <c r="D42" s="1423"/>
      <c r="E42" s="1423"/>
      <c r="F42" s="1423"/>
      <c r="G42" s="1423"/>
      <c r="H42" s="1423"/>
      <c r="I42" s="1423"/>
      <c r="J42" s="1423"/>
      <c r="K42" s="1494"/>
      <c r="L42" s="1494"/>
      <c r="M42" s="1494"/>
      <c r="N42" s="2159"/>
      <c r="O42" s="2181"/>
      <c r="P42" s="1657"/>
      <c r="Q42" s="2157"/>
      <c r="R42" s="2158"/>
      <c r="S42" s="1423"/>
      <c r="T42" s="1532"/>
      <c r="U42" s="1483"/>
      <c r="V42" s="1533"/>
      <c r="W42" s="1533"/>
      <c r="X42" s="2047"/>
      <c r="Y42" s="1479"/>
      <c r="Z42" s="2047"/>
      <c r="AA42" s="1479"/>
      <c r="AB42" s="2047"/>
      <c r="AC42" s="1479"/>
      <c r="AD42" s="2047"/>
      <c r="AE42" s="1479"/>
      <c r="AF42" s="1479"/>
      <c r="AG42" s="1483"/>
      <c r="AH42" s="1479"/>
      <c r="AI42" s="1479"/>
      <c r="AJ42" s="1479"/>
      <c r="AK42" s="1479"/>
      <c r="AL42" s="1479"/>
      <c r="AM42" s="1479"/>
      <c r="AN42" s="1479"/>
      <c r="AO42" s="1479"/>
      <c r="AP42" s="1479" t="s">
        <v>690</v>
      </c>
      <c r="AQ42" s="1479"/>
      <c r="AR42" s="1479"/>
      <c r="AS42" s="1479"/>
      <c r="AT42" s="1479"/>
      <c r="AU42" s="1479"/>
      <c r="AV42" s="1479"/>
      <c r="AW42" s="1479"/>
      <c r="AX42" s="1479"/>
      <c r="AY42" s="1479"/>
      <c r="AZ42" s="1479"/>
      <c r="BA42" s="1479"/>
      <c r="BB42" s="1479"/>
      <c r="BC42" s="2159"/>
      <c r="BD42" s="2210"/>
      <c r="BE42" s="2056"/>
      <c r="BF42" s="2056"/>
      <c r="BG42" s="2057"/>
      <c r="BH42" s="1384"/>
      <c r="BI42" s="491"/>
      <c r="BJ42" s="483"/>
      <c r="BK42" s="380"/>
      <c r="BL42" s="380"/>
      <c r="BM42" s="380"/>
      <c r="BN42" s="380"/>
      <c r="BO42" s="380"/>
      <c r="BP42" s="380"/>
      <c r="BQ42" s="380"/>
      <c r="BR42" s="388"/>
      <c r="BS42" s="389"/>
      <c r="BT42" s="390"/>
      <c r="BU42" s="390"/>
      <c r="BV42" s="390"/>
      <c r="BW42" s="390"/>
      <c r="BX42" s="390"/>
      <c r="BY42" s="390"/>
      <c r="BZ42" s="390"/>
      <c r="CA42" s="390"/>
      <c r="CB42" s="390"/>
      <c r="CC42" s="390"/>
      <c r="CD42" s="390"/>
      <c r="CE42" s="390"/>
      <c r="CF42" s="390"/>
      <c r="CG42" s="390"/>
      <c r="CH42" s="390"/>
      <c r="CI42" s="381"/>
      <c r="CJ42" s="381"/>
      <c r="CK42" s="381"/>
      <c r="CL42" s="381"/>
      <c r="CM42" s="381"/>
      <c r="CN42" s="381"/>
      <c r="CO42" s="381"/>
      <c r="CP42" s="381"/>
      <c r="CQ42" s="381"/>
      <c r="CR42" s="381"/>
      <c r="CS42" s="381"/>
      <c r="CT42" s="381"/>
      <c r="CU42" s="381"/>
      <c r="CV42" s="381"/>
      <c r="CW42" s="381"/>
      <c r="CX42" s="381"/>
      <c r="CY42" s="381"/>
      <c r="CZ42" s="381"/>
      <c r="DA42" s="381"/>
      <c r="DB42" s="381"/>
      <c r="DC42" s="381"/>
      <c r="DD42" s="383"/>
      <c r="DE42" s="381"/>
      <c r="DF42" s="386"/>
      <c r="DG42" s="386"/>
      <c r="DH42" s="386"/>
      <c r="DI42" s="386"/>
      <c r="DJ42" s="386"/>
      <c r="DK42" s="381"/>
      <c r="DL42" s="381"/>
      <c r="DM42" s="381"/>
      <c r="DO42" s="392"/>
      <c r="DP42" s="392"/>
      <c r="DQ42" s="392"/>
      <c r="DR42" s="381"/>
      <c r="DS42" s="381"/>
      <c r="DT42" s="381"/>
      <c r="DU42" s="381"/>
      <c r="DV42" s="381"/>
      <c r="DW42" s="381"/>
      <c r="DX42" s="381"/>
      <c r="DY42" s="381"/>
      <c r="DZ42" s="381"/>
      <c r="EA42" s="381"/>
      <c r="EB42" s="381"/>
      <c r="EC42" s="381"/>
      <c r="ED42" s="381"/>
      <c r="EE42" s="381"/>
      <c r="EF42" s="381"/>
      <c r="EG42" s="381"/>
      <c r="EH42" s="381"/>
      <c r="EI42" s="381"/>
      <c r="EJ42" s="381"/>
      <c r="EK42" s="381"/>
      <c r="EL42" s="381"/>
      <c r="EM42" s="381"/>
      <c r="EN42" s="381"/>
      <c r="EO42" s="381"/>
      <c r="EP42" s="381"/>
      <c r="EQ42" s="387"/>
      <c r="ER42" s="387"/>
      <c r="ES42" s="387"/>
      <c r="ET42" s="109"/>
      <c r="EU42" s="109"/>
      <c r="EV42" s="109"/>
      <c r="EW42" s="109"/>
      <c r="EX42" s="109"/>
      <c r="EY42" s="109"/>
      <c r="FH42" s="57"/>
      <c r="FP42" s="1"/>
      <c r="FS42" s="66"/>
      <c r="FT42" s="1"/>
      <c r="FU42" s="1"/>
      <c r="FY42" s="66"/>
      <c r="FZ42" s="66"/>
      <c r="GE42" s="1"/>
      <c r="GK42" s="1"/>
      <c r="GL42" s="70"/>
      <c r="GM42" s="65"/>
      <c r="GX42" s="1"/>
      <c r="GY42" s="1"/>
      <c r="HH42" s="65"/>
      <c r="HI42" s="65"/>
      <c r="HT42" s="1"/>
      <c r="HU42" s="1"/>
    </row>
    <row r="43" spans="1:238" s="63" customFormat="1" ht="30" customHeight="1" thickBot="1">
      <c r="A43" s="1230"/>
      <c r="B43" s="1422"/>
      <c r="C43" s="1470"/>
      <c r="D43" s="1423"/>
      <c r="E43" s="1423"/>
      <c r="F43" s="1423"/>
      <c r="G43" s="1423"/>
      <c r="H43" s="1423"/>
      <c r="I43" s="1423"/>
      <c r="J43" s="1423"/>
      <c r="K43" s="1494"/>
      <c r="L43" s="1494"/>
      <c r="M43" s="1494"/>
      <c r="N43" s="2159"/>
      <c r="O43" s="2181"/>
      <c r="P43" s="1657"/>
      <c r="Q43" s="2157"/>
      <c r="R43" s="2158"/>
      <c r="S43" s="1423"/>
      <c r="T43" s="1518"/>
      <c r="U43" s="1483" t="s">
        <v>659</v>
      </c>
      <c r="V43" s="1533"/>
      <c r="W43" s="1533"/>
      <c r="X43" s="1479"/>
      <c r="Y43" s="1525"/>
      <c r="Z43" s="1479"/>
      <c r="AA43" s="1463"/>
      <c r="AB43" s="1479"/>
      <c r="AC43" s="1536"/>
      <c r="AD43" s="1533"/>
      <c r="AE43" s="1479"/>
      <c r="AF43" s="1479"/>
      <c r="AG43" s="1483" t="s">
        <v>217</v>
      </c>
      <c r="AH43" s="1479" t="s">
        <v>662</v>
      </c>
      <c r="AI43" s="1479"/>
      <c r="AJ43" s="1479"/>
      <c r="AK43" s="1525"/>
      <c r="AL43" s="1479"/>
      <c r="AM43" s="1799"/>
      <c r="AN43" s="1479"/>
      <c r="AO43" s="1485"/>
      <c r="AP43" s="1479"/>
      <c r="AQ43" s="1525"/>
      <c r="AR43" s="1479"/>
      <c r="AS43" s="1799"/>
      <c r="AT43" s="1479"/>
      <c r="AU43" s="1485"/>
      <c r="AV43" s="1479"/>
      <c r="AW43" s="1525"/>
      <c r="AX43" s="1479"/>
      <c r="AY43" s="1799"/>
      <c r="AZ43" s="1479"/>
      <c r="BA43" s="1485"/>
      <c r="BB43" s="1479"/>
      <c r="BC43" s="2159"/>
      <c r="BD43" s="2210"/>
      <c r="BE43" s="2056"/>
      <c r="BF43" s="2056"/>
      <c r="BG43" s="2057"/>
      <c r="BH43" s="1384"/>
      <c r="BI43" s="491"/>
      <c r="BJ43" s="484"/>
      <c r="BK43" s="462"/>
      <c r="BL43" s="462"/>
      <c r="BM43" s="462"/>
      <c r="BN43" s="462"/>
      <c r="BO43" s="462"/>
      <c r="BP43" s="462"/>
      <c r="BQ43" s="462"/>
      <c r="BR43" s="462"/>
      <c r="BS43" s="462"/>
      <c r="BT43" s="462"/>
      <c r="BU43" s="462"/>
      <c r="BV43" s="393"/>
      <c r="BW43" s="393"/>
      <c r="BX43" s="393"/>
      <c r="BY43" s="393"/>
      <c r="BZ43" s="393"/>
      <c r="CA43" s="393"/>
      <c r="CB43" s="393"/>
      <c r="CC43" s="393"/>
      <c r="CD43" s="394"/>
      <c r="CE43" s="394"/>
      <c r="CF43" s="394"/>
      <c r="CG43" s="394"/>
      <c r="CH43" s="394"/>
      <c r="CI43" s="394"/>
      <c r="CJ43" s="394"/>
      <c r="CK43" s="394"/>
      <c r="CL43" s="394"/>
      <c r="CM43" s="394"/>
      <c r="CN43" s="394"/>
      <c r="CO43" s="394"/>
      <c r="CP43" s="394"/>
      <c r="CQ43" s="394"/>
      <c r="CR43" s="394"/>
      <c r="CS43" s="394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5"/>
      <c r="DE43" s="395"/>
      <c r="DF43" s="395"/>
      <c r="DG43" s="395"/>
      <c r="DH43" s="395"/>
      <c r="DI43" s="396"/>
      <c r="DJ43" s="396"/>
      <c r="DK43" s="396"/>
      <c r="DL43" s="396"/>
      <c r="DM43" s="396"/>
      <c r="DN43" s="392"/>
      <c r="DO43" s="392"/>
      <c r="DP43" s="397"/>
      <c r="DQ43" s="398"/>
      <c r="DR43" s="398"/>
      <c r="DS43" s="398"/>
      <c r="DT43" s="398"/>
      <c r="DU43" s="398"/>
      <c r="DV43" s="398"/>
      <c r="DW43" s="398"/>
      <c r="DX43" s="398"/>
      <c r="DY43" s="398"/>
      <c r="DZ43" s="398"/>
      <c r="EA43" s="398"/>
      <c r="EB43" s="398"/>
      <c r="EC43" s="398"/>
      <c r="ED43" s="398"/>
      <c r="EE43" s="398"/>
      <c r="EF43" s="398"/>
      <c r="EG43" s="398"/>
      <c r="EH43" s="398"/>
      <c r="EI43" s="398"/>
      <c r="EJ43" s="398"/>
      <c r="EK43" s="398"/>
      <c r="EL43" s="398"/>
      <c r="EM43" s="398"/>
      <c r="EN43" s="398"/>
      <c r="EO43" s="398"/>
      <c r="EP43" s="398"/>
      <c r="EQ43" s="398"/>
      <c r="ER43" s="399"/>
      <c r="ES43" s="387"/>
      <c r="ET43" s="69"/>
      <c r="EU43" s="69"/>
      <c r="EV43" s="69"/>
      <c r="EW43" s="69"/>
      <c r="EX43" s="71"/>
      <c r="EY43" s="69"/>
      <c r="EZ43" s="56"/>
      <c r="FA43" s="56"/>
      <c r="FB43" s="56"/>
      <c r="FC43" s="56"/>
      <c r="FD43" s="56"/>
      <c r="FE43" s="56"/>
      <c r="FF43" s="56"/>
      <c r="FG43" s="56"/>
      <c r="FH43" s="108"/>
      <c r="FI43" s="58"/>
      <c r="FJ43" s="58"/>
      <c r="FK43" s="58"/>
      <c r="FS43" s="105"/>
      <c r="FY43" s="105"/>
      <c r="FZ43" s="105"/>
      <c r="GL43" s="106"/>
      <c r="GM43" s="107"/>
      <c r="HH43" s="107"/>
      <c r="HI43" s="107"/>
    </row>
    <row r="44" spans="1:238" s="64" customFormat="1" ht="4" customHeight="1">
      <c r="A44" s="1230"/>
      <c r="B44" s="1422"/>
      <c r="C44" s="1470"/>
      <c r="D44" s="1423"/>
      <c r="E44" s="1423"/>
      <c r="F44" s="1423"/>
      <c r="G44" s="1423"/>
      <c r="H44" s="1423"/>
      <c r="I44" s="1423"/>
      <c r="J44" s="1423"/>
      <c r="K44" s="1494"/>
      <c r="L44" s="1494"/>
      <c r="M44" s="1494"/>
      <c r="N44" s="2159"/>
      <c r="O44" s="2181"/>
      <c r="P44" s="1657"/>
      <c r="Q44" s="2157"/>
      <c r="R44" s="2158"/>
      <c r="S44" s="1423"/>
      <c r="T44" s="1518"/>
      <c r="U44" s="1483"/>
      <c r="V44" s="1533"/>
      <c r="W44" s="1533"/>
      <c r="X44" s="2047"/>
      <c r="Y44" s="1479"/>
      <c r="Z44" s="2047" t="s">
        <v>662</v>
      </c>
      <c r="AA44" s="1479"/>
      <c r="AB44" s="2047" t="s">
        <v>776</v>
      </c>
      <c r="AC44" s="1479"/>
      <c r="AD44" s="2047"/>
      <c r="AE44" s="1479"/>
      <c r="AF44" s="1479"/>
      <c r="AG44" s="1483"/>
      <c r="AH44" s="1479"/>
      <c r="AI44" s="2047"/>
      <c r="AJ44" s="2047"/>
      <c r="AK44" s="1479"/>
      <c r="AL44" s="2047" t="s">
        <v>662</v>
      </c>
      <c r="AM44" s="1479"/>
      <c r="AN44" s="1479"/>
      <c r="AO44" s="1479"/>
      <c r="AP44" s="1479"/>
      <c r="AQ44" s="1479"/>
      <c r="AR44" s="1479"/>
      <c r="AS44" s="1479"/>
      <c r="AT44" s="1479"/>
      <c r="AU44" s="1479"/>
      <c r="AV44" s="1479"/>
      <c r="AW44" s="1479"/>
      <c r="AX44" s="1479"/>
      <c r="AY44" s="1479"/>
      <c r="AZ44" s="2047" t="s">
        <v>776</v>
      </c>
      <c r="BA44" s="1479"/>
      <c r="BB44" s="1479"/>
      <c r="BC44" s="2159"/>
      <c r="BD44" s="2210"/>
      <c r="BE44" s="2056"/>
      <c r="BF44" s="2056"/>
      <c r="BG44" s="2057"/>
      <c r="BH44" s="1384"/>
      <c r="BI44" s="491"/>
      <c r="BJ44" s="485"/>
      <c r="BK44" s="405"/>
      <c r="BL44" s="405"/>
      <c r="BM44" s="405"/>
      <c r="BN44" s="405"/>
      <c r="BO44" s="405"/>
      <c r="BP44" s="405"/>
      <c r="BQ44" s="405"/>
      <c r="BR44" s="405"/>
      <c r="BS44" s="405"/>
      <c r="BT44" s="405"/>
      <c r="BU44" s="405"/>
      <c r="BV44" s="405"/>
      <c r="BW44" s="405"/>
      <c r="BX44" s="405"/>
      <c r="BY44" s="405"/>
      <c r="BZ44" s="405"/>
      <c r="CA44" s="405"/>
      <c r="CB44" s="405"/>
      <c r="CC44" s="405"/>
      <c r="CD44" s="405"/>
      <c r="CE44" s="405"/>
      <c r="CF44" s="405"/>
      <c r="CG44" s="405"/>
      <c r="CH44" s="406"/>
      <c r="CI44" s="406"/>
      <c r="CJ44" s="406"/>
      <c r="CK44" s="407"/>
      <c r="CL44" s="407"/>
      <c r="CM44" s="407"/>
      <c r="CN44" s="407"/>
      <c r="CO44" s="407"/>
      <c r="CP44" s="407"/>
      <c r="CQ44" s="407"/>
      <c r="CR44" s="407"/>
      <c r="CS44" s="407"/>
      <c r="CT44" s="408"/>
      <c r="CU44" s="408"/>
      <c r="CV44" s="408"/>
      <c r="CW44" s="408"/>
      <c r="CX44" s="408"/>
      <c r="CY44" s="408"/>
      <c r="CZ44" s="408"/>
      <c r="DA44" s="2105"/>
      <c r="DB44" s="2105"/>
      <c r="DC44" s="2105"/>
      <c r="DD44" s="2105"/>
      <c r="DE44" s="408"/>
      <c r="DF44" s="408"/>
      <c r="DG44" s="408"/>
      <c r="DH44" s="408"/>
      <c r="DI44" s="409"/>
      <c r="DJ44" s="410"/>
      <c r="DK44" s="410"/>
      <c r="DL44" s="410"/>
      <c r="DM44" s="410"/>
      <c r="DN44" s="410"/>
      <c r="DO44" s="407"/>
      <c r="DP44" s="411"/>
      <c r="DQ44" s="411"/>
      <c r="DR44" s="411"/>
      <c r="DS44" s="411"/>
      <c r="DT44" s="411"/>
      <c r="DU44" s="411"/>
      <c r="DV44" s="411"/>
      <c r="DW44" s="411"/>
      <c r="DX44" s="411"/>
      <c r="DY44" s="411"/>
      <c r="DZ44" s="411"/>
      <c r="EA44" s="411"/>
      <c r="EB44" s="411"/>
      <c r="EC44" s="411"/>
      <c r="ED44" s="411"/>
      <c r="EE44" s="411"/>
      <c r="EF44" s="411"/>
      <c r="EG44" s="411"/>
      <c r="EH44" s="411"/>
      <c r="EI44" s="411"/>
      <c r="EJ44" s="411"/>
      <c r="EK44" s="411"/>
      <c r="EL44" s="411"/>
      <c r="EM44" s="411"/>
      <c r="EN44" s="411"/>
      <c r="EO44" s="411"/>
      <c r="EP44" s="411"/>
      <c r="EQ44" s="411"/>
      <c r="ER44" s="412"/>
      <c r="ES44" s="387"/>
      <c r="ET44" s="110"/>
      <c r="EU44" s="110"/>
      <c r="EV44" s="110"/>
      <c r="EW44" s="110"/>
      <c r="EX44" s="111"/>
      <c r="EY44" s="110"/>
      <c r="EZ44" s="67"/>
      <c r="FA44" s="67"/>
      <c r="FB44" s="67"/>
      <c r="FC44" s="67"/>
      <c r="FD44" s="67"/>
      <c r="FE44" s="67"/>
      <c r="FF44" s="67"/>
      <c r="FG44" s="67"/>
      <c r="FH44" s="112"/>
      <c r="FI44" s="67"/>
      <c r="FJ44" s="67"/>
      <c r="FK44" s="67"/>
      <c r="FS44" s="113"/>
      <c r="FY44" s="113"/>
      <c r="FZ44" s="113"/>
      <c r="GL44" s="114"/>
      <c r="GM44" s="115"/>
      <c r="HH44" s="115"/>
      <c r="HI44" s="115"/>
    </row>
    <row r="45" spans="1:238" s="64" customFormat="1" ht="4" customHeight="1" thickBot="1">
      <c r="A45" s="1230"/>
      <c r="B45" s="1422"/>
      <c r="C45" s="1470"/>
      <c r="D45" s="1423"/>
      <c r="E45" s="1423"/>
      <c r="F45" s="1423"/>
      <c r="G45" s="1423"/>
      <c r="H45" s="1423"/>
      <c r="I45" s="1423"/>
      <c r="J45" s="1423"/>
      <c r="K45" s="1494"/>
      <c r="L45" s="1494"/>
      <c r="M45" s="1494"/>
      <c r="N45" s="2159"/>
      <c r="O45" s="2181"/>
      <c r="P45" s="1657"/>
      <c r="Q45" s="2157"/>
      <c r="R45" s="2158"/>
      <c r="S45" s="1423"/>
      <c r="T45" s="1518"/>
      <c r="U45" s="1483"/>
      <c r="V45" s="1533"/>
      <c r="W45" s="1533"/>
      <c r="X45" s="2047"/>
      <c r="Y45" s="1479"/>
      <c r="Z45" s="2047"/>
      <c r="AA45" s="1479"/>
      <c r="AB45" s="2047"/>
      <c r="AC45" s="1479"/>
      <c r="AD45" s="2047"/>
      <c r="AE45" s="1479"/>
      <c r="AF45" s="1479"/>
      <c r="AG45" s="1483"/>
      <c r="AH45" s="1479"/>
      <c r="AI45" s="2047"/>
      <c r="AJ45" s="2047"/>
      <c r="AK45" s="1479"/>
      <c r="AL45" s="2047"/>
      <c r="AM45" s="2182"/>
      <c r="AN45" s="2182"/>
      <c r="AO45" s="2182"/>
      <c r="AP45" s="2182"/>
      <c r="AQ45" s="2182"/>
      <c r="AR45" s="2182"/>
      <c r="AS45" s="2182"/>
      <c r="AT45" s="2182"/>
      <c r="AU45" s="2182"/>
      <c r="AV45" s="2182"/>
      <c r="AW45" s="2182"/>
      <c r="AX45" s="2182"/>
      <c r="AY45" s="2182"/>
      <c r="AZ45" s="2047"/>
      <c r="BA45" s="1479"/>
      <c r="BB45" s="1479"/>
      <c r="BC45" s="2159"/>
      <c r="BD45" s="2210"/>
      <c r="BE45" s="2056"/>
      <c r="BF45" s="2056"/>
      <c r="BG45" s="2057"/>
      <c r="BH45" s="1384"/>
      <c r="BI45" s="491"/>
      <c r="BJ45" s="485"/>
      <c r="BK45" s="405"/>
      <c r="BL45" s="405"/>
      <c r="BM45" s="405"/>
      <c r="BN45" s="405"/>
      <c r="BO45" s="405"/>
      <c r="BP45" s="405"/>
      <c r="BQ45" s="405"/>
      <c r="BR45" s="405"/>
      <c r="BS45" s="405"/>
      <c r="BT45" s="405"/>
      <c r="BU45" s="405"/>
      <c r="BV45" s="405"/>
      <c r="BW45" s="405"/>
      <c r="BX45" s="405"/>
      <c r="BY45" s="405"/>
      <c r="BZ45" s="405"/>
      <c r="CA45" s="405"/>
      <c r="CB45" s="405"/>
      <c r="CC45" s="405"/>
      <c r="CD45" s="405"/>
      <c r="CE45" s="405"/>
      <c r="CF45" s="405"/>
      <c r="CG45" s="405"/>
      <c r="CH45" s="406"/>
      <c r="CI45" s="406"/>
      <c r="CJ45" s="406"/>
      <c r="CK45" s="407"/>
      <c r="CL45" s="407"/>
      <c r="CM45" s="407"/>
      <c r="CN45" s="407"/>
      <c r="CO45" s="407"/>
      <c r="CP45" s="407"/>
      <c r="CQ45" s="407"/>
      <c r="CR45" s="407"/>
      <c r="CS45" s="407"/>
      <c r="CT45" s="408"/>
      <c r="CU45" s="408"/>
      <c r="CV45" s="408"/>
      <c r="CW45" s="408"/>
      <c r="CX45" s="408"/>
      <c r="CY45" s="408"/>
      <c r="CZ45" s="408"/>
      <c r="DA45" s="2105"/>
      <c r="DB45" s="2105"/>
      <c r="DC45" s="2105"/>
      <c r="DD45" s="2105"/>
      <c r="DE45" s="408"/>
      <c r="DF45" s="408"/>
      <c r="DG45" s="408"/>
      <c r="DH45" s="408"/>
      <c r="DI45" s="409"/>
      <c r="DJ45" s="410"/>
      <c r="DK45" s="410"/>
      <c r="DL45" s="410"/>
      <c r="DM45" s="410"/>
      <c r="DN45" s="410"/>
      <c r="DO45" s="407"/>
      <c r="DP45" s="411"/>
      <c r="DQ45" s="411"/>
      <c r="DR45" s="411"/>
      <c r="DS45" s="411"/>
      <c r="DT45" s="411"/>
      <c r="DU45" s="411"/>
      <c r="DV45" s="411"/>
      <c r="DW45" s="411"/>
      <c r="DX45" s="411"/>
      <c r="DY45" s="411"/>
      <c r="DZ45" s="411"/>
      <c r="EA45" s="411"/>
      <c r="EB45" s="411"/>
      <c r="EC45" s="411"/>
      <c r="ED45" s="411"/>
      <c r="EE45" s="411"/>
      <c r="EF45" s="411"/>
      <c r="EG45" s="411"/>
      <c r="EH45" s="411"/>
      <c r="EI45" s="411"/>
      <c r="EJ45" s="411"/>
      <c r="EK45" s="411"/>
      <c r="EL45" s="411"/>
      <c r="EM45" s="411"/>
      <c r="EN45" s="411"/>
      <c r="EO45" s="411"/>
      <c r="EP45" s="411"/>
      <c r="EQ45" s="411"/>
      <c r="ER45" s="412"/>
      <c r="ES45" s="387"/>
      <c r="ET45" s="110"/>
      <c r="EU45" s="110"/>
      <c r="EV45" s="110"/>
      <c r="EW45" s="110"/>
      <c r="EX45" s="111"/>
      <c r="EY45" s="110"/>
      <c r="EZ45" s="67"/>
      <c r="FA45" s="67"/>
      <c r="FB45" s="67"/>
      <c r="FC45" s="67"/>
      <c r="FD45" s="67"/>
      <c r="FE45" s="67"/>
      <c r="FF45" s="67"/>
      <c r="FG45" s="67"/>
      <c r="FH45" s="112"/>
      <c r="FI45" s="67"/>
      <c r="FJ45" s="67"/>
      <c r="FK45" s="67"/>
      <c r="FS45" s="113"/>
      <c r="FY45" s="113"/>
      <c r="FZ45" s="113"/>
      <c r="GL45" s="114"/>
      <c r="GM45" s="115"/>
      <c r="HH45" s="115"/>
      <c r="HI45" s="115"/>
    </row>
    <row r="46" spans="1:238" ht="30" customHeight="1" thickTop="1" thickBot="1">
      <c r="A46" s="1230"/>
      <c r="B46" s="1422"/>
      <c r="C46" s="1470"/>
      <c r="D46" s="1423"/>
      <c r="E46" s="1423"/>
      <c r="F46" s="1423"/>
      <c r="G46" s="1423"/>
      <c r="H46" s="1518"/>
      <c r="I46" s="1518"/>
      <c r="J46" s="1518"/>
      <c r="K46" s="1518"/>
      <c r="L46" s="1518"/>
      <c r="M46" s="1518"/>
      <c r="N46" s="2159"/>
      <c r="O46" s="2181"/>
      <c r="P46" s="1657"/>
      <c r="Q46" s="2157"/>
      <c r="R46" s="2158"/>
      <c r="S46" s="1423"/>
      <c r="T46" s="1532"/>
      <c r="U46" s="1483" t="s">
        <v>660</v>
      </c>
      <c r="V46" s="1533"/>
      <c r="W46" s="1533"/>
      <c r="X46" s="1479"/>
      <c r="Y46" s="1525"/>
      <c r="Z46" s="1479"/>
      <c r="AA46" s="1463"/>
      <c r="AB46" s="1479"/>
      <c r="AC46" s="1536"/>
      <c r="AD46" s="1533"/>
      <c r="AE46" s="1479"/>
      <c r="AF46" s="1479"/>
      <c r="AG46" s="1483" t="s">
        <v>780</v>
      </c>
      <c r="AH46" s="1479" t="s">
        <v>662</v>
      </c>
      <c r="AI46" s="1479"/>
      <c r="AJ46" s="1479"/>
      <c r="AK46" s="1525"/>
      <c r="AL46" s="1479"/>
      <c r="AM46" s="1799"/>
      <c r="AN46" s="1479"/>
      <c r="AO46" s="1485"/>
      <c r="AP46" s="1479"/>
      <c r="AQ46" s="1525"/>
      <c r="AR46" s="1479"/>
      <c r="AS46" s="1799"/>
      <c r="AT46" s="1479"/>
      <c r="AU46" s="1485"/>
      <c r="AV46" s="1479"/>
      <c r="AW46" s="1525"/>
      <c r="AX46" s="1479"/>
      <c r="AY46" s="1799"/>
      <c r="AZ46" s="1479"/>
      <c r="BA46" s="1485"/>
      <c r="BB46" s="1479"/>
      <c r="BC46" s="2159"/>
      <c r="BD46" s="2210"/>
      <c r="BE46" s="2056"/>
      <c r="BF46" s="2056"/>
      <c r="BG46" s="2057"/>
      <c r="BH46" s="1384"/>
      <c r="BI46" s="492"/>
      <c r="BJ46" s="468"/>
      <c r="BK46" s="422"/>
      <c r="BL46" s="422"/>
      <c r="BM46" s="422"/>
      <c r="BN46" s="422"/>
      <c r="BO46" s="422"/>
      <c r="BP46" s="422"/>
      <c r="BQ46" s="422"/>
      <c r="BR46" s="423"/>
      <c r="BS46" s="423"/>
      <c r="BT46" s="423"/>
      <c r="BU46" s="423"/>
      <c r="BV46" s="423"/>
      <c r="BW46" s="424"/>
      <c r="BX46" s="424"/>
      <c r="BY46" s="425"/>
      <c r="BZ46" s="423"/>
      <c r="CA46" s="423"/>
      <c r="CB46" s="423"/>
      <c r="CC46" s="423"/>
      <c r="CD46" s="423"/>
      <c r="CE46" s="426"/>
      <c r="CF46" s="426"/>
      <c r="CG46" s="426"/>
      <c r="CH46" s="426"/>
      <c r="CI46" s="426"/>
      <c r="CJ46" s="426"/>
      <c r="CK46" s="426"/>
      <c r="CL46" s="413"/>
      <c r="CM46" s="425"/>
      <c r="CN46" s="413"/>
      <c r="CO46" s="413"/>
      <c r="CP46" s="413"/>
      <c r="CQ46" s="413"/>
      <c r="CR46" s="413"/>
      <c r="CS46" s="413"/>
      <c r="CT46" s="413"/>
      <c r="CU46" s="413"/>
      <c r="CV46" s="413"/>
      <c r="CW46" s="413"/>
      <c r="CX46" s="2123"/>
      <c r="CY46" s="413"/>
      <c r="CZ46" s="415"/>
      <c r="DA46" s="2105"/>
      <c r="DB46" s="2105"/>
      <c r="DC46" s="2105"/>
      <c r="DD46" s="2105"/>
      <c r="DE46" s="461"/>
      <c r="DF46" s="2107" t="s">
        <v>0</v>
      </c>
      <c r="DG46" s="2107"/>
      <c r="DH46" s="2107"/>
      <c r="DI46" s="2107"/>
      <c r="DJ46" s="2107"/>
      <c r="DK46" s="2107"/>
      <c r="DL46" s="2107"/>
      <c r="DM46" s="2107"/>
      <c r="DN46" s="2107"/>
      <c r="DO46" s="2107"/>
      <c r="DP46" s="2107"/>
      <c r="DQ46" s="2107"/>
      <c r="DR46" s="2107"/>
      <c r="DS46" s="2107"/>
      <c r="DT46" s="2107"/>
      <c r="DU46" s="2107"/>
      <c r="DV46" s="2107"/>
      <c r="DW46" s="2107"/>
      <c r="DX46" s="2107"/>
      <c r="DY46" s="2107"/>
      <c r="DZ46" s="2107"/>
      <c r="EA46" s="2107"/>
      <c r="EB46" s="2107"/>
      <c r="EC46" s="2107"/>
      <c r="ED46" s="2107"/>
      <c r="EE46" s="2107"/>
      <c r="EF46" s="2107"/>
      <c r="EG46" s="2107"/>
      <c r="EO46" s="421"/>
      <c r="EP46" s="421"/>
      <c r="EQ46" s="414"/>
      <c r="ER46" s="429"/>
      <c r="ES46" s="377"/>
      <c r="ET46" s="58"/>
      <c r="EU46" s="58"/>
      <c r="EV46" s="69"/>
      <c r="EW46" s="69"/>
      <c r="EX46" s="69"/>
      <c r="EY46" s="69"/>
      <c r="FH46" s="57"/>
      <c r="FI46" s="56">
        <f>IF(AY9="",0,1)</f>
        <v>0</v>
      </c>
      <c r="FM46" s="1">
        <f>IF(AY9="",0,1)</f>
        <v>0</v>
      </c>
      <c r="FP46" s="1"/>
      <c r="FS46" s="66"/>
      <c r="FT46" s="1"/>
      <c r="FU46" s="1"/>
      <c r="FY46" s="66"/>
      <c r="FZ46" s="66"/>
      <c r="GE46" s="1"/>
      <c r="GJ46" s="72"/>
      <c r="GK46" s="73"/>
      <c r="GL46" s="2062"/>
      <c r="GM46" s="2062"/>
      <c r="GN46" s="74"/>
      <c r="GO46" s="62"/>
      <c r="GP46" s="63"/>
      <c r="GQ46" s="63"/>
      <c r="GR46" s="62"/>
      <c r="GX46" s="1"/>
      <c r="GY46" s="1"/>
      <c r="HH46" s="65"/>
      <c r="HI46" s="75"/>
      <c r="HJ46" s="2108" t="s">
        <v>1</v>
      </c>
      <c r="HK46" s="2108"/>
      <c r="HL46" s="2108"/>
      <c r="HM46" s="2108"/>
      <c r="HN46" s="2108"/>
      <c r="HO46" s="2111" t="s">
        <v>2</v>
      </c>
      <c r="HP46" s="2111"/>
      <c r="HQ46" s="2111"/>
      <c r="HR46" s="2111"/>
      <c r="HS46" s="2111"/>
      <c r="HT46" s="2111"/>
      <c r="HU46" s="2111"/>
      <c r="HV46" s="2111"/>
      <c r="HW46" s="2111"/>
      <c r="HX46" s="2111"/>
      <c r="HY46" s="2111"/>
      <c r="HZ46" s="2119" t="str">
        <f>IF(AY9="","",AY9)</f>
        <v/>
      </c>
      <c r="IA46" s="2120"/>
      <c r="IB46" s="2120"/>
      <c r="IC46" s="2120"/>
      <c r="ID46" s="76"/>
    </row>
    <row r="47" spans="1:238" ht="4" customHeight="1">
      <c r="A47" s="1230"/>
      <c r="B47" s="1422"/>
      <c r="C47" s="1470"/>
      <c r="D47" s="1423"/>
      <c r="E47" s="1423"/>
      <c r="F47" s="1423"/>
      <c r="G47" s="1423"/>
      <c r="H47" s="1423"/>
      <c r="I47" s="1423"/>
      <c r="J47" s="1423"/>
      <c r="K47" s="1494"/>
      <c r="L47" s="1494"/>
      <c r="M47" s="1494"/>
      <c r="N47" s="2159"/>
      <c r="O47" s="2181"/>
      <c r="P47" s="1657"/>
      <c r="Q47" s="2157"/>
      <c r="R47" s="2158"/>
      <c r="S47" s="1423"/>
      <c r="T47" s="1532"/>
      <c r="U47" s="1533"/>
      <c r="V47" s="1533"/>
      <c r="W47" s="1533"/>
      <c r="X47" s="2047"/>
      <c r="Y47" s="1479"/>
      <c r="Z47" s="2047" t="s">
        <v>662</v>
      </c>
      <c r="AA47" s="1479"/>
      <c r="AB47" s="2047" t="s">
        <v>776</v>
      </c>
      <c r="AC47" s="1479"/>
      <c r="AD47" s="2047"/>
      <c r="AE47" s="1479"/>
      <c r="AF47" s="1479"/>
      <c r="AG47" s="1479"/>
      <c r="AH47" s="1479"/>
      <c r="AI47" s="1479"/>
      <c r="AJ47" s="1479"/>
      <c r="AK47" s="1479"/>
      <c r="AL47" s="1479"/>
      <c r="AM47" s="1479"/>
      <c r="AN47" s="1479"/>
      <c r="AO47" s="1479"/>
      <c r="AP47" s="1479"/>
      <c r="AQ47" s="1479"/>
      <c r="AR47" s="1479"/>
      <c r="AS47" s="1479"/>
      <c r="AT47" s="1479"/>
      <c r="AU47" s="1479"/>
      <c r="AV47" s="1479"/>
      <c r="AW47" s="1479"/>
      <c r="AX47" s="1479"/>
      <c r="AY47" s="1479"/>
      <c r="AZ47" s="1479"/>
      <c r="BA47" s="1479"/>
      <c r="BB47" s="1479"/>
      <c r="BC47" s="2159"/>
      <c r="BD47" s="2210"/>
      <c r="BE47" s="2056"/>
      <c r="BF47" s="2056"/>
      <c r="BG47" s="2057"/>
      <c r="BH47" s="1384"/>
      <c r="BI47" s="492"/>
      <c r="BJ47" s="468"/>
      <c r="BK47" s="422"/>
      <c r="BL47" s="422"/>
      <c r="BM47" s="422"/>
      <c r="BN47" s="422"/>
      <c r="BO47" s="422"/>
      <c r="BP47" s="422"/>
      <c r="BQ47" s="422"/>
      <c r="BR47" s="426"/>
      <c r="BS47" s="426"/>
      <c r="BT47" s="426"/>
      <c r="BU47" s="426"/>
      <c r="BV47" s="424"/>
      <c r="BW47" s="424"/>
      <c r="BX47" s="424"/>
      <c r="BY47" s="425"/>
      <c r="BZ47" s="430"/>
      <c r="CA47" s="430"/>
      <c r="CB47" s="430"/>
      <c r="CC47" s="430"/>
      <c r="CD47" s="430"/>
      <c r="CE47" s="430"/>
      <c r="CF47" s="430"/>
      <c r="CG47" s="430"/>
      <c r="CH47" s="430"/>
      <c r="CI47" s="430"/>
      <c r="CJ47" s="430"/>
      <c r="CK47" s="431"/>
      <c r="CL47" s="413"/>
      <c r="CM47" s="413"/>
      <c r="CN47" s="409"/>
      <c r="CO47" s="413"/>
      <c r="CP47" s="413"/>
      <c r="CQ47" s="413"/>
      <c r="CR47" s="413"/>
      <c r="CS47" s="413"/>
      <c r="CT47" s="413"/>
      <c r="CU47" s="413"/>
      <c r="CV47" s="413"/>
      <c r="CW47" s="413"/>
      <c r="CX47" s="2123"/>
      <c r="CY47" s="413"/>
      <c r="CZ47" s="415"/>
      <c r="DA47" s="2105"/>
      <c r="DB47" s="2105"/>
      <c r="DC47" s="2105"/>
      <c r="DD47" s="2105"/>
      <c r="DE47" s="461"/>
      <c r="DF47" s="2107" t="s">
        <v>3</v>
      </c>
      <c r="DG47" s="2107"/>
      <c r="DH47" s="2107"/>
      <c r="DI47" s="2107"/>
      <c r="DJ47" s="2107"/>
      <c r="DK47" s="2107"/>
      <c r="DL47" s="2107"/>
      <c r="DM47" s="2107"/>
      <c r="DN47" s="2107"/>
      <c r="DO47" s="2107"/>
      <c r="DP47" s="2107"/>
      <c r="DQ47" s="2107"/>
      <c r="DR47" s="2107"/>
      <c r="DS47" s="2107"/>
      <c r="DT47" s="2107"/>
      <c r="DU47" s="2107"/>
      <c r="DV47" s="2107"/>
      <c r="DW47" s="2107"/>
      <c r="DX47" s="2107"/>
      <c r="DY47" s="2107"/>
      <c r="DZ47" s="2107"/>
      <c r="EA47" s="2107"/>
      <c r="EB47" s="2107"/>
      <c r="EC47" s="2107"/>
      <c r="ED47" s="2107"/>
      <c r="EE47" s="2107"/>
      <c r="EF47" s="2107"/>
      <c r="EG47" s="2107"/>
      <c r="EO47" s="421"/>
      <c r="EP47" s="421"/>
      <c r="EQ47" s="414"/>
      <c r="ER47" s="429"/>
      <c r="ES47" s="377"/>
      <c r="ET47" s="58"/>
      <c r="EU47" s="58"/>
      <c r="EV47" s="69"/>
      <c r="EW47" s="69"/>
      <c r="EX47" s="69"/>
      <c r="EY47" s="69"/>
      <c r="FH47" s="57"/>
      <c r="FK47" s="77"/>
      <c r="FP47" s="1"/>
      <c r="FS47" s="66"/>
      <c r="FT47" s="1"/>
      <c r="FU47" s="1"/>
      <c r="FY47" s="66"/>
      <c r="FZ47" s="66"/>
      <c r="GE47" s="1"/>
      <c r="GJ47" s="78"/>
      <c r="GK47" s="73"/>
      <c r="GL47" s="117"/>
      <c r="GM47" s="117"/>
      <c r="GN47" s="74"/>
      <c r="GO47" s="62"/>
      <c r="GP47" s="63"/>
      <c r="GQ47" s="63"/>
      <c r="GR47" s="62"/>
      <c r="GX47" s="1"/>
      <c r="GY47" s="1"/>
      <c r="HH47" s="65"/>
      <c r="HI47" s="79"/>
      <c r="HJ47" s="2109"/>
      <c r="HK47" s="2109"/>
      <c r="HL47" s="2109"/>
      <c r="HM47" s="2109"/>
      <c r="HN47" s="2109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120"/>
      <c r="IA47" s="119"/>
      <c r="IB47" s="119"/>
      <c r="IC47" s="119"/>
      <c r="ID47" s="81"/>
    </row>
    <row r="48" spans="1:238" ht="4" customHeight="1" thickBot="1">
      <c r="A48" s="1230"/>
      <c r="B48" s="1422"/>
      <c r="C48" s="1470"/>
      <c r="D48" s="1423"/>
      <c r="E48" s="1423"/>
      <c r="F48" s="1423"/>
      <c r="G48" s="1423"/>
      <c r="H48" s="1423"/>
      <c r="I48" s="1423"/>
      <c r="J48" s="1423"/>
      <c r="K48" s="1494"/>
      <c r="L48" s="1494"/>
      <c r="M48" s="1494"/>
      <c r="N48" s="2159"/>
      <c r="O48" s="2181"/>
      <c r="P48" s="1657"/>
      <c r="Q48" s="2157"/>
      <c r="R48" s="2158"/>
      <c r="S48" s="1423"/>
      <c r="T48" s="1532"/>
      <c r="U48" s="1533"/>
      <c r="V48" s="1533"/>
      <c r="W48" s="1533"/>
      <c r="X48" s="2047"/>
      <c r="Y48" s="1479"/>
      <c r="Z48" s="2047"/>
      <c r="AA48" s="1479"/>
      <c r="AB48" s="2047"/>
      <c r="AC48" s="1479"/>
      <c r="AD48" s="2047"/>
      <c r="AE48" s="1479"/>
      <c r="AF48" s="1479"/>
      <c r="AG48" s="1479"/>
      <c r="AH48" s="1479"/>
      <c r="AI48" s="1479"/>
      <c r="AJ48" s="1479"/>
      <c r="AK48" s="1479"/>
      <c r="AL48" s="1479"/>
      <c r="AM48" s="1479"/>
      <c r="AN48" s="1479"/>
      <c r="AO48" s="1479"/>
      <c r="AP48" s="1479"/>
      <c r="AQ48" s="1479"/>
      <c r="AR48" s="1479"/>
      <c r="AS48" s="1479"/>
      <c r="AT48" s="1479"/>
      <c r="AU48" s="1479"/>
      <c r="AV48" s="1479"/>
      <c r="AW48" s="1479"/>
      <c r="AX48" s="1479"/>
      <c r="AY48" s="1479"/>
      <c r="AZ48" s="1479"/>
      <c r="BA48" s="1479"/>
      <c r="BB48" s="1479"/>
      <c r="BC48" s="2159"/>
      <c r="BD48" s="2210"/>
      <c r="BE48" s="2056"/>
      <c r="BF48" s="2056"/>
      <c r="BG48" s="2057"/>
      <c r="BH48" s="1384"/>
      <c r="BI48" s="492"/>
      <c r="BJ48" s="468"/>
      <c r="BK48" s="422"/>
      <c r="BL48" s="422"/>
      <c r="BM48" s="422"/>
      <c r="BN48" s="422"/>
      <c r="BO48" s="422"/>
      <c r="BP48" s="422"/>
      <c r="BQ48" s="422"/>
      <c r="BR48" s="426"/>
      <c r="BS48" s="426"/>
      <c r="BT48" s="426"/>
      <c r="BU48" s="426"/>
      <c r="BV48" s="424"/>
      <c r="BW48" s="424"/>
      <c r="BX48" s="424"/>
      <c r="BY48" s="425"/>
      <c r="BZ48" s="430"/>
      <c r="CA48" s="430"/>
      <c r="CB48" s="430"/>
      <c r="CC48" s="430"/>
      <c r="CD48" s="430"/>
      <c r="CE48" s="430"/>
      <c r="CF48" s="430"/>
      <c r="CG48" s="430"/>
      <c r="CH48" s="430"/>
      <c r="CI48" s="430"/>
      <c r="CJ48" s="430"/>
      <c r="CK48" s="431"/>
      <c r="CL48" s="413"/>
      <c r="CM48" s="413"/>
      <c r="CN48" s="409"/>
      <c r="CO48" s="413"/>
      <c r="CP48" s="413"/>
      <c r="CQ48" s="413"/>
      <c r="CR48" s="413"/>
      <c r="CS48" s="413"/>
      <c r="CT48" s="413"/>
      <c r="CU48" s="413"/>
      <c r="CV48" s="413"/>
      <c r="CW48" s="413"/>
      <c r="CX48" s="427"/>
      <c r="CY48" s="413"/>
      <c r="CZ48" s="415"/>
      <c r="DA48" s="2105"/>
      <c r="DB48" s="2105"/>
      <c r="DC48" s="2105"/>
      <c r="DD48" s="2105"/>
      <c r="DE48" s="461"/>
      <c r="DF48" s="428"/>
      <c r="DG48" s="428"/>
      <c r="DH48" s="428"/>
      <c r="DI48" s="428"/>
      <c r="DJ48" s="428"/>
      <c r="DK48" s="428"/>
      <c r="DL48" s="428"/>
      <c r="DM48" s="428"/>
      <c r="DN48" s="428"/>
      <c r="DO48" s="428"/>
      <c r="DP48" s="428"/>
      <c r="DQ48" s="428"/>
      <c r="DR48" s="428"/>
      <c r="DS48" s="428"/>
      <c r="DT48" s="428"/>
      <c r="DU48" s="428"/>
      <c r="DV48" s="428"/>
      <c r="DW48" s="428"/>
      <c r="DX48" s="428"/>
      <c r="DY48" s="428"/>
      <c r="DZ48" s="428"/>
      <c r="EA48" s="428"/>
      <c r="EB48" s="428"/>
      <c r="EC48" s="428"/>
      <c r="ED48" s="428"/>
      <c r="EE48" s="428"/>
      <c r="EF48" s="428"/>
      <c r="EG48" s="428"/>
      <c r="EO48" s="421"/>
      <c r="EP48" s="421"/>
      <c r="EQ48" s="414"/>
      <c r="ER48" s="429"/>
      <c r="ES48" s="377"/>
      <c r="ET48" s="58"/>
      <c r="EU48" s="58"/>
      <c r="EV48" s="69"/>
      <c r="EW48" s="69"/>
      <c r="EX48" s="69"/>
      <c r="EY48" s="69"/>
      <c r="FH48" s="57"/>
      <c r="FK48" s="77"/>
      <c r="FP48" s="1"/>
      <c r="FS48" s="66"/>
      <c r="FT48" s="1"/>
      <c r="FU48" s="1"/>
      <c r="FY48" s="66"/>
      <c r="FZ48" s="66"/>
      <c r="GE48" s="1"/>
      <c r="GJ48" s="78"/>
      <c r="GK48" s="73"/>
      <c r="GL48" s="117"/>
      <c r="GM48" s="117"/>
      <c r="GN48" s="74"/>
      <c r="GO48" s="62"/>
      <c r="GP48" s="63"/>
      <c r="GQ48" s="63"/>
      <c r="GR48" s="62"/>
      <c r="GX48" s="1"/>
      <c r="GY48" s="1"/>
      <c r="HH48" s="65"/>
      <c r="HI48" s="79"/>
      <c r="HJ48" s="2109"/>
      <c r="HK48" s="2109"/>
      <c r="HL48" s="2109"/>
      <c r="HM48" s="2109"/>
      <c r="HN48" s="2109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120"/>
      <c r="IA48" s="119"/>
      <c r="IB48" s="119"/>
      <c r="IC48" s="119"/>
      <c r="ID48" s="81"/>
    </row>
    <row r="49" spans="1:238" ht="30" customHeight="1" thickBot="1">
      <c r="A49" s="1230"/>
      <c r="B49" s="1422"/>
      <c r="C49" s="1470"/>
      <c r="D49" s="1423"/>
      <c r="E49" s="1423"/>
      <c r="F49" s="1423"/>
      <c r="G49" s="1423"/>
      <c r="H49" s="1423"/>
      <c r="I49" s="1423"/>
      <c r="J49" s="1423"/>
      <c r="K49" s="1494"/>
      <c r="L49" s="1494"/>
      <c r="M49" s="1494"/>
      <c r="N49" s="2159"/>
      <c r="O49" s="2181"/>
      <c r="P49" s="1657"/>
      <c r="Q49" s="2157"/>
      <c r="R49" s="2158"/>
      <c r="S49" s="1423"/>
      <c r="T49" s="1532"/>
      <c r="U49" s="1483" t="s">
        <v>661</v>
      </c>
      <c r="V49" s="1533"/>
      <c r="W49" s="1533"/>
      <c r="X49" s="1479"/>
      <c r="Y49" s="1525"/>
      <c r="Z49" s="1479"/>
      <c r="AA49" s="1463"/>
      <c r="AB49" s="1479"/>
      <c r="AC49" s="1537"/>
      <c r="AD49" s="1533"/>
      <c r="AE49" s="1479"/>
      <c r="AF49" s="1479"/>
      <c r="AG49" s="1479"/>
      <c r="AH49" s="1479"/>
      <c r="AI49" s="1479"/>
      <c r="AJ49" s="1479"/>
      <c r="AK49" s="1479"/>
      <c r="AL49" s="1479"/>
      <c r="AM49" s="1479"/>
      <c r="AN49" s="1479"/>
      <c r="AO49" s="1479"/>
      <c r="AP49" s="1479"/>
      <c r="AQ49" s="1479"/>
      <c r="AR49" s="1479"/>
      <c r="AS49" s="1479"/>
      <c r="AT49" s="1479"/>
      <c r="AU49" s="1479"/>
      <c r="AV49" s="1479"/>
      <c r="AW49" s="1479"/>
      <c r="AX49" s="1479"/>
      <c r="AY49" s="1479"/>
      <c r="AZ49" s="1479"/>
      <c r="BA49" s="1479"/>
      <c r="BB49" s="1479"/>
      <c r="BC49" s="2159"/>
      <c r="BD49" s="2210"/>
      <c r="BE49" s="2056"/>
      <c r="BF49" s="2056"/>
      <c r="BG49" s="2057"/>
      <c r="BH49" s="1384"/>
      <c r="BI49" s="492"/>
      <c r="BJ49" s="468"/>
      <c r="BK49" s="432"/>
      <c r="BL49" s="432"/>
      <c r="BM49" s="432"/>
      <c r="BN49" s="432"/>
      <c r="BO49" s="432"/>
      <c r="BP49" s="432"/>
      <c r="BQ49" s="432"/>
      <c r="BR49" s="426"/>
      <c r="BS49" s="426"/>
      <c r="BT49" s="426"/>
      <c r="BU49" s="426"/>
      <c r="BV49" s="426"/>
      <c r="BW49" s="433"/>
      <c r="BX49" s="433"/>
      <c r="BY49" s="433"/>
      <c r="BZ49" s="430"/>
      <c r="CA49" s="430"/>
      <c r="CB49" s="430"/>
      <c r="CC49" s="430"/>
      <c r="CD49" s="430"/>
      <c r="CE49" s="430"/>
      <c r="CF49" s="430"/>
      <c r="CG49" s="430"/>
      <c r="CH49" s="430"/>
      <c r="CI49" s="430"/>
      <c r="CJ49" s="430"/>
      <c r="CK49" s="413"/>
      <c r="CL49" s="413"/>
      <c r="CM49" s="413"/>
      <c r="CN49" s="413"/>
      <c r="CO49" s="413"/>
      <c r="CP49" s="413"/>
      <c r="CQ49" s="413"/>
      <c r="CR49" s="413"/>
      <c r="CS49" s="413"/>
      <c r="CT49" s="413"/>
      <c r="CU49" s="413"/>
      <c r="CV49" s="413"/>
      <c r="CW49" s="413"/>
      <c r="CX49" s="413"/>
      <c r="CY49" s="413"/>
      <c r="CZ49" s="415"/>
      <c r="DA49" s="2105"/>
      <c r="DB49" s="2105"/>
      <c r="DC49" s="2105"/>
      <c r="DD49" s="2105"/>
      <c r="DE49" s="461"/>
      <c r="DF49" s="400"/>
      <c r="DG49" s="400"/>
      <c r="DH49" s="400"/>
      <c r="DI49" s="400"/>
      <c r="DJ49" s="400"/>
      <c r="DK49" s="400"/>
      <c r="DL49" s="400"/>
      <c r="DM49" s="400"/>
      <c r="DN49" s="400"/>
      <c r="DO49" s="400"/>
      <c r="DP49" s="400"/>
      <c r="DQ49" s="400"/>
      <c r="DR49" s="400"/>
      <c r="DS49" s="400"/>
      <c r="DT49" s="400"/>
      <c r="DU49" s="400"/>
      <c r="DV49" s="400"/>
      <c r="DW49" s="400"/>
      <c r="DX49" s="400"/>
      <c r="DY49" s="400"/>
      <c r="DZ49" s="400"/>
      <c r="EA49" s="400"/>
      <c r="EB49" s="400"/>
      <c r="EC49" s="400"/>
      <c r="ED49" s="400"/>
      <c r="EE49" s="400"/>
      <c r="EF49" s="400"/>
      <c r="EG49" s="400"/>
      <c r="EH49" s="421"/>
      <c r="EI49" s="421"/>
      <c r="EJ49" s="421"/>
      <c r="EK49" s="421"/>
      <c r="EL49" s="421"/>
      <c r="EM49" s="421"/>
      <c r="EN49" s="421"/>
      <c r="EO49" s="421"/>
      <c r="EP49" s="421"/>
      <c r="EQ49" s="414"/>
      <c r="ER49" s="429"/>
      <c r="ES49" s="377"/>
      <c r="ET49" s="58"/>
      <c r="EU49" s="58"/>
      <c r="EV49" s="69"/>
      <c r="EW49" s="69"/>
      <c r="EX49" s="69"/>
      <c r="EY49" s="69"/>
      <c r="FH49" s="57"/>
      <c r="FK49" s="77"/>
      <c r="FP49" s="1"/>
      <c r="FS49" s="66"/>
      <c r="FT49" s="1"/>
      <c r="FU49" s="1"/>
      <c r="FY49" s="66"/>
      <c r="FZ49" s="66"/>
      <c r="GE49" s="1"/>
      <c r="GJ49" s="78"/>
      <c r="GK49" s="73"/>
      <c r="GL49" s="117"/>
      <c r="GM49" s="117"/>
      <c r="GN49" s="74"/>
      <c r="GO49" s="62"/>
      <c r="GP49" s="63"/>
      <c r="GQ49" s="63"/>
      <c r="GR49" s="62"/>
      <c r="GX49" s="1"/>
      <c r="GY49" s="1"/>
      <c r="HH49" s="65"/>
      <c r="HI49" s="79"/>
      <c r="HJ49" s="2109"/>
      <c r="HK49" s="2109"/>
      <c r="HL49" s="2109"/>
      <c r="HM49" s="2109"/>
      <c r="HN49" s="2109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120"/>
      <c r="IA49" s="119"/>
      <c r="IB49" s="119"/>
      <c r="IC49" s="119"/>
      <c r="ID49" s="81"/>
    </row>
    <row r="50" spans="1:238" ht="8" customHeight="1">
      <c r="A50" s="1230"/>
      <c r="B50" s="1422"/>
      <c r="C50" s="1470"/>
      <c r="D50" s="1423"/>
      <c r="E50" s="1423"/>
      <c r="F50" s="1423"/>
      <c r="G50" s="1423"/>
      <c r="H50" s="1423"/>
      <c r="I50" s="1423"/>
      <c r="J50" s="1423"/>
      <c r="K50" s="1423"/>
      <c r="L50" s="1423"/>
      <c r="M50" s="1423"/>
      <c r="N50" s="2159"/>
      <c r="O50" s="2181"/>
      <c r="P50" s="1423"/>
      <c r="Q50" s="1423"/>
      <c r="R50" s="1531"/>
      <c r="S50" s="1423"/>
      <c r="T50" s="1532"/>
      <c r="U50" s="1533"/>
      <c r="V50" s="1533"/>
      <c r="W50" s="1533"/>
      <c r="X50" s="1479"/>
      <c r="Y50" s="1479"/>
      <c r="Z50" s="1479"/>
      <c r="AA50" s="1479"/>
      <c r="AB50" s="1479"/>
      <c r="AC50" s="1479"/>
      <c r="AD50" s="1479"/>
      <c r="AE50" s="1479"/>
      <c r="AF50" s="1479"/>
      <c r="AG50" s="1479"/>
      <c r="AH50" s="1479"/>
      <c r="AI50" s="1479"/>
      <c r="AJ50" s="1479"/>
      <c r="AK50" s="1479"/>
      <c r="AL50" s="1479"/>
      <c r="AM50" s="1479"/>
      <c r="AN50" s="1479"/>
      <c r="AO50" s="1479"/>
      <c r="AP50" s="1479"/>
      <c r="AQ50" s="1479"/>
      <c r="AR50" s="1479"/>
      <c r="AS50" s="1479"/>
      <c r="AT50" s="1479"/>
      <c r="AU50" s="1479"/>
      <c r="AV50" s="1479"/>
      <c r="AW50" s="1479"/>
      <c r="AX50" s="1479"/>
      <c r="AY50" s="1479"/>
      <c r="AZ50" s="1479"/>
      <c r="BA50" s="1479"/>
      <c r="BB50" s="1479"/>
      <c r="BC50" s="2159"/>
      <c r="BD50" s="2210"/>
      <c r="BE50" s="2056"/>
      <c r="BF50" s="2056"/>
      <c r="BG50" s="2057"/>
      <c r="BH50" s="1417"/>
      <c r="BI50" s="492"/>
      <c r="BJ50" s="468"/>
      <c r="BK50" s="432"/>
      <c r="BL50" s="432"/>
      <c r="BM50" s="432"/>
      <c r="BN50" s="432"/>
      <c r="BO50" s="432"/>
      <c r="BP50" s="432"/>
      <c r="BQ50" s="432"/>
      <c r="BR50" s="426"/>
      <c r="BS50" s="426"/>
      <c r="BT50" s="426"/>
      <c r="BU50" s="426"/>
      <c r="BV50" s="426"/>
      <c r="BW50" s="433"/>
      <c r="BX50" s="433"/>
      <c r="BY50" s="433"/>
      <c r="BZ50" s="430"/>
      <c r="CA50" s="430"/>
      <c r="CB50" s="430"/>
      <c r="CC50" s="430"/>
      <c r="CD50" s="430"/>
      <c r="CE50" s="430"/>
      <c r="CF50" s="430"/>
      <c r="CG50" s="430"/>
      <c r="CH50" s="430"/>
      <c r="CI50" s="430"/>
      <c r="CJ50" s="430"/>
      <c r="CK50" s="413"/>
      <c r="CL50" s="413"/>
      <c r="CM50" s="413"/>
      <c r="CN50" s="413"/>
      <c r="CO50" s="413"/>
      <c r="CP50" s="413"/>
      <c r="CQ50" s="413"/>
      <c r="CR50" s="413"/>
      <c r="CS50" s="413"/>
      <c r="CT50" s="413"/>
      <c r="CU50" s="413"/>
      <c r="CV50" s="413"/>
      <c r="CW50" s="413"/>
      <c r="CX50" s="413"/>
      <c r="CY50" s="413"/>
      <c r="CZ50" s="415"/>
      <c r="DA50" s="419"/>
      <c r="DB50" s="419"/>
      <c r="DC50" s="419"/>
      <c r="DD50" s="419"/>
      <c r="DE50" s="420"/>
      <c r="DF50" s="400"/>
      <c r="DG50" s="400"/>
      <c r="DH50" s="400"/>
      <c r="DI50" s="400"/>
      <c r="DJ50" s="400"/>
      <c r="DK50" s="400"/>
      <c r="DL50" s="400"/>
      <c r="DM50" s="400"/>
      <c r="DN50" s="400"/>
      <c r="DO50" s="400"/>
      <c r="DP50" s="400"/>
      <c r="DQ50" s="400"/>
      <c r="DR50" s="400"/>
      <c r="DS50" s="400"/>
      <c r="DT50" s="400"/>
      <c r="DU50" s="400"/>
      <c r="DV50" s="400"/>
      <c r="DW50" s="400"/>
      <c r="DX50" s="400"/>
      <c r="DY50" s="400"/>
      <c r="DZ50" s="400"/>
      <c r="EA50" s="400"/>
      <c r="EB50" s="400"/>
      <c r="EC50" s="400"/>
      <c r="ED50" s="400"/>
      <c r="EE50" s="400"/>
      <c r="EF50" s="400"/>
      <c r="EG50" s="400"/>
      <c r="EH50" s="421"/>
      <c r="EI50" s="421"/>
      <c r="EJ50" s="421"/>
      <c r="EK50" s="421"/>
      <c r="EL50" s="421"/>
      <c r="EM50" s="421"/>
      <c r="EN50" s="421"/>
      <c r="EO50" s="421"/>
      <c r="EP50" s="421"/>
      <c r="EQ50" s="414"/>
      <c r="ER50" s="429"/>
      <c r="ES50" s="377"/>
      <c r="ET50" s="58"/>
      <c r="EU50" s="58"/>
      <c r="EV50" s="69"/>
      <c r="EW50" s="69"/>
      <c r="EX50" s="69"/>
      <c r="EY50" s="69"/>
      <c r="FH50" s="57"/>
      <c r="FK50" s="77"/>
      <c r="FP50" s="1"/>
      <c r="FS50" s="66"/>
      <c r="FT50" s="1"/>
      <c r="FU50" s="1"/>
      <c r="FY50" s="66"/>
      <c r="FZ50" s="66"/>
      <c r="GE50" s="1"/>
      <c r="GJ50" s="78"/>
      <c r="GK50" s="73"/>
      <c r="GL50" s="117"/>
      <c r="GM50" s="117"/>
      <c r="GN50" s="74"/>
      <c r="GO50" s="62"/>
      <c r="GP50" s="63"/>
      <c r="GQ50" s="63"/>
      <c r="GR50" s="62"/>
      <c r="GX50" s="1"/>
      <c r="GY50" s="1"/>
      <c r="HH50" s="65"/>
      <c r="HI50" s="79"/>
      <c r="HJ50" s="2109"/>
      <c r="HK50" s="2109"/>
      <c r="HL50" s="2109"/>
      <c r="HM50" s="2109"/>
      <c r="HN50" s="2109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120"/>
      <c r="IA50" s="119"/>
      <c r="IB50" s="119"/>
      <c r="IC50" s="119"/>
      <c r="ID50" s="81"/>
    </row>
    <row r="51" spans="1:238" ht="4" customHeight="1">
      <c r="A51" s="1230"/>
      <c r="B51" s="1422"/>
      <c r="C51" s="1470"/>
      <c r="D51" s="1423"/>
      <c r="E51" s="1423"/>
      <c r="F51" s="1423"/>
      <c r="G51" s="1423"/>
      <c r="H51" s="1423"/>
      <c r="I51" s="1423"/>
      <c r="J51" s="1423"/>
      <c r="K51" s="1423"/>
      <c r="L51" s="1423"/>
      <c r="M51" s="1423"/>
      <c r="N51" s="2159"/>
      <c r="O51" s="2181"/>
      <c r="P51" s="1423"/>
      <c r="Q51" s="1423"/>
      <c r="R51" s="1423"/>
      <c r="S51" s="1423"/>
      <c r="T51" s="1423"/>
      <c r="U51" s="1423"/>
      <c r="V51" s="1423"/>
      <c r="W51" s="1423"/>
      <c r="X51" s="1423"/>
      <c r="Y51" s="1423"/>
      <c r="Z51" s="1423"/>
      <c r="AA51" s="1423"/>
      <c r="AB51" s="1423"/>
      <c r="AC51" s="1423"/>
      <c r="AD51" s="1423"/>
      <c r="AE51" s="1423"/>
      <c r="AF51" s="1423"/>
      <c r="AG51" s="1423"/>
      <c r="AH51" s="1423"/>
      <c r="AI51" s="1423"/>
      <c r="AJ51" s="1423"/>
      <c r="AK51" s="1423"/>
      <c r="AL51" s="1423"/>
      <c r="AM51" s="1423"/>
      <c r="AN51" s="1423"/>
      <c r="AO51" s="1423"/>
      <c r="AP51" s="1423"/>
      <c r="AQ51" s="1423"/>
      <c r="AR51" s="1423"/>
      <c r="AS51" s="1423"/>
      <c r="AT51" s="1423"/>
      <c r="AU51" s="1423"/>
      <c r="AV51" s="1423"/>
      <c r="AW51" s="1423"/>
      <c r="AX51" s="1423"/>
      <c r="AY51" s="1423"/>
      <c r="AZ51" s="1423"/>
      <c r="BA51" s="1423"/>
      <c r="BB51" s="1423"/>
      <c r="BC51" s="2159"/>
      <c r="BD51" s="1505"/>
      <c r="BE51" s="1530"/>
      <c r="BF51" s="1520"/>
      <c r="BG51" s="1521"/>
      <c r="BH51" s="1417"/>
      <c r="BI51" s="492"/>
      <c r="BJ51" s="468"/>
      <c r="BK51" s="432"/>
      <c r="BL51" s="432"/>
      <c r="BM51" s="432"/>
      <c r="BN51" s="432"/>
      <c r="BO51" s="432"/>
      <c r="BP51" s="432"/>
      <c r="BQ51" s="432"/>
      <c r="BR51" s="426"/>
      <c r="BS51" s="426"/>
      <c r="BT51" s="426"/>
      <c r="BU51" s="426"/>
      <c r="BV51" s="426"/>
      <c r="BW51" s="433"/>
      <c r="BX51" s="433"/>
      <c r="BY51" s="433"/>
      <c r="BZ51" s="430"/>
      <c r="CA51" s="430"/>
      <c r="CB51" s="430"/>
      <c r="CC51" s="430"/>
      <c r="CD51" s="430"/>
      <c r="CE51" s="430"/>
      <c r="CF51" s="430"/>
      <c r="CG51" s="430"/>
      <c r="CH51" s="430"/>
      <c r="CI51" s="430"/>
      <c r="CJ51" s="430"/>
      <c r="CK51" s="413"/>
      <c r="CL51" s="413"/>
      <c r="CM51" s="413"/>
      <c r="CN51" s="413"/>
      <c r="CO51" s="413"/>
      <c r="CP51" s="413"/>
      <c r="CQ51" s="413"/>
      <c r="CR51" s="413"/>
      <c r="CS51" s="413"/>
      <c r="CT51" s="413"/>
      <c r="CU51" s="413"/>
      <c r="CV51" s="413"/>
      <c r="CW51" s="413"/>
      <c r="CX51" s="413"/>
      <c r="CY51" s="413"/>
      <c r="CZ51" s="415"/>
      <c r="DA51" s="419"/>
      <c r="DB51" s="419"/>
      <c r="DC51" s="419"/>
      <c r="DD51" s="419"/>
      <c r="DE51" s="420"/>
      <c r="DF51" s="400"/>
      <c r="DG51" s="400"/>
      <c r="DH51" s="400"/>
      <c r="DI51" s="400"/>
      <c r="DJ51" s="400"/>
      <c r="DK51" s="400"/>
      <c r="DL51" s="400"/>
      <c r="DM51" s="400"/>
      <c r="DN51" s="400"/>
      <c r="DO51" s="400"/>
      <c r="DP51" s="400"/>
      <c r="DQ51" s="400"/>
      <c r="DR51" s="400"/>
      <c r="DS51" s="400"/>
      <c r="DT51" s="400"/>
      <c r="DU51" s="400"/>
      <c r="DV51" s="400"/>
      <c r="DW51" s="400"/>
      <c r="DX51" s="400"/>
      <c r="DY51" s="400"/>
      <c r="DZ51" s="400"/>
      <c r="EA51" s="400"/>
      <c r="EB51" s="400"/>
      <c r="EC51" s="400"/>
      <c r="ED51" s="400"/>
      <c r="EE51" s="400"/>
      <c r="EF51" s="400"/>
      <c r="EG51" s="400"/>
      <c r="EH51" s="421"/>
      <c r="EI51" s="421"/>
      <c r="EJ51" s="421"/>
      <c r="EK51" s="421"/>
      <c r="EL51" s="421"/>
      <c r="EM51" s="421"/>
      <c r="EN51" s="421"/>
      <c r="EO51" s="421"/>
      <c r="EP51" s="421"/>
      <c r="EQ51" s="414"/>
      <c r="ER51" s="429"/>
      <c r="ES51" s="377"/>
      <c r="ET51" s="58"/>
      <c r="EU51" s="58"/>
      <c r="EV51" s="69"/>
      <c r="EW51" s="69"/>
      <c r="EX51" s="69"/>
      <c r="EY51" s="69"/>
      <c r="FH51" s="57"/>
      <c r="FK51" s="77"/>
      <c r="FP51" s="1"/>
      <c r="FS51" s="66"/>
      <c r="FT51" s="1"/>
      <c r="FU51" s="1"/>
      <c r="FY51" s="66"/>
      <c r="FZ51" s="66"/>
      <c r="GE51" s="1"/>
      <c r="GJ51" s="78"/>
      <c r="GK51" s="73"/>
      <c r="GL51" s="117"/>
      <c r="GM51" s="117"/>
      <c r="GN51" s="74"/>
      <c r="GO51" s="62"/>
      <c r="GP51" s="63"/>
      <c r="GQ51" s="63"/>
      <c r="GR51" s="62"/>
      <c r="GX51" s="1"/>
      <c r="GY51" s="1"/>
      <c r="HH51" s="65"/>
      <c r="HI51" s="79"/>
      <c r="HJ51" s="2109"/>
      <c r="HK51" s="2109"/>
      <c r="HL51" s="2109"/>
      <c r="HM51" s="2109"/>
      <c r="HN51" s="2109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120"/>
      <c r="IA51" s="119"/>
      <c r="IB51" s="119"/>
      <c r="IC51" s="119"/>
      <c r="ID51" s="81"/>
    </row>
    <row r="52" spans="1:238" s="62" customFormat="1" ht="8" customHeight="1">
      <c r="A52" s="1230"/>
      <c r="B52" s="1423"/>
      <c r="C52" s="1470"/>
      <c r="D52" s="1423"/>
      <c r="E52" s="1423"/>
      <c r="F52" s="1423"/>
      <c r="G52" s="1423"/>
      <c r="H52" s="1423"/>
      <c r="I52" s="1423"/>
      <c r="J52" s="1423"/>
      <c r="K52" s="1423"/>
      <c r="L52" s="1423"/>
      <c r="M52" s="1423"/>
      <c r="N52" s="1494"/>
      <c r="O52" s="1494"/>
      <c r="P52" s="1494"/>
      <c r="Q52" s="1494"/>
      <c r="R52" s="1494"/>
      <c r="S52" s="1494"/>
      <c r="T52" s="1494"/>
      <c r="U52" s="1494"/>
      <c r="V52" s="1494"/>
      <c r="W52" s="1494"/>
      <c r="X52" s="1494"/>
      <c r="Y52" s="1494"/>
      <c r="Z52" s="1494"/>
      <c r="AA52" s="1494"/>
      <c r="AB52" s="1494"/>
      <c r="AC52" s="1494"/>
      <c r="AD52" s="1494"/>
      <c r="AE52" s="1494"/>
      <c r="AF52" s="1494"/>
      <c r="AG52" s="1494"/>
      <c r="AH52" s="1494"/>
      <c r="AI52" s="1494"/>
      <c r="AJ52" s="1494"/>
      <c r="AK52" s="1494"/>
      <c r="AL52" s="1494"/>
      <c r="AM52" s="1494"/>
      <c r="AN52" s="1494"/>
      <c r="AO52" s="1494"/>
      <c r="AP52" s="1494"/>
      <c r="AQ52" s="1494"/>
      <c r="AR52" s="1494"/>
      <c r="AS52" s="1494"/>
      <c r="AT52" s="1494"/>
      <c r="AU52" s="1494"/>
      <c r="AV52" s="1494"/>
      <c r="AW52" s="1494"/>
      <c r="AX52" s="1494"/>
      <c r="AY52" s="1494"/>
      <c r="AZ52" s="1494"/>
      <c r="BA52" s="1494"/>
      <c r="BB52" s="1494"/>
      <c r="BC52" s="1494"/>
      <c r="BD52" s="1505"/>
      <c r="BE52" s="1520"/>
      <c r="BF52" s="1520"/>
      <c r="BG52" s="1521"/>
      <c r="BH52" s="1417"/>
      <c r="BI52" s="492"/>
      <c r="BJ52" s="468"/>
      <c r="BK52" s="1427"/>
      <c r="BL52" s="1427"/>
      <c r="BM52" s="1427"/>
      <c r="BN52" s="1427"/>
      <c r="BO52" s="1427"/>
      <c r="BP52" s="1427"/>
      <c r="BQ52" s="1427"/>
      <c r="BR52" s="1428"/>
      <c r="BS52" s="1428"/>
      <c r="BT52" s="1428"/>
      <c r="BU52" s="1428"/>
      <c r="BV52" s="1428"/>
      <c r="BW52" s="1429"/>
      <c r="BX52" s="1429"/>
      <c r="BY52" s="1429"/>
      <c r="BZ52" s="1430"/>
      <c r="CA52" s="1430"/>
      <c r="CB52" s="1430"/>
      <c r="CC52" s="1430"/>
      <c r="CD52" s="1430"/>
      <c r="CE52" s="1430"/>
      <c r="CF52" s="1430"/>
      <c r="CG52" s="1430"/>
      <c r="CH52" s="1430"/>
      <c r="CI52" s="1430"/>
      <c r="CJ52" s="1430"/>
      <c r="CK52" s="1431"/>
      <c r="CL52" s="1431"/>
      <c r="CM52" s="1431"/>
      <c r="CN52" s="1431"/>
      <c r="CO52" s="1431"/>
      <c r="CP52" s="1431"/>
      <c r="CQ52" s="1431"/>
      <c r="CR52" s="1431"/>
      <c r="CS52" s="1431"/>
      <c r="CT52" s="1431"/>
      <c r="CU52" s="1431"/>
      <c r="CV52" s="1431"/>
      <c r="CW52" s="1431"/>
      <c r="CX52" s="1431"/>
      <c r="CY52" s="1431"/>
      <c r="CZ52" s="1432"/>
      <c r="DA52" s="1433"/>
      <c r="DB52" s="1433"/>
      <c r="DC52" s="1433"/>
      <c r="DD52" s="1433"/>
      <c r="DE52" s="1434"/>
      <c r="DF52" s="1435"/>
      <c r="DG52" s="1435"/>
      <c r="DH52" s="1435"/>
      <c r="DI52" s="1435"/>
      <c r="DJ52" s="1435"/>
      <c r="DK52" s="1435"/>
      <c r="DL52" s="1435"/>
      <c r="DM52" s="1435"/>
      <c r="DN52" s="1435"/>
      <c r="DO52" s="1435"/>
      <c r="DP52" s="1435"/>
      <c r="DQ52" s="1435"/>
      <c r="DR52" s="1435"/>
      <c r="DS52" s="1435"/>
      <c r="DT52" s="1435"/>
      <c r="DU52" s="1435"/>
      <c r="DV52" s="1435"/>
      <c r="DW52" s="1435"/>
      <c r="DX52" s="1435"/>
      <c r="DY52" s="1435"/>
      <c r="DZ52" s="1435"/>
      <c r="EA52" s="1435"/>
      <c r="EB52" s="1435"/>
      <c r="EC52" s="1435"/>
      <c r="ED52" s="1435"/>
      <c r="EE52" s="1435"/>
      <c r="EF52" s="1435"/>
      <c r="EG52" s="1435"/>
      <c r="EH52" s="1436"/>
      <c r="EI52" s="1436"/>
      <c r="EJ52" s="1436"/>
      <c r="EK52" s="1436"/>
      <c r="EL52" s="1436"/>
      <c r="EM52" s="1436"/>
      <c r="EN52" s="1436"/>
      <c r="EO52" s="1436"/>
      <c r="EP52" s="1436"/>
      <c r="EQ52" s="1437"/>
      <c r="ER52" s="1438"/>
      <c r="ES52" s="1439"/>
      <c r="ET52" s="1440"/>
      <c r="EU52" s="1440"/>
      <c r="EV52" s="1441"/>
      <c r="EW52" s="1441"/>
      <c r="EX52" s="1441"/>
      <c r="EY52" s="1441"/>
      <c r="EZ52" s="1440"/>
      <c r="FA52" s="1440"/>
      <c r="FB52" s="1440"/>
      <c r="FC52" s="1440"/>
      <c r="FD52" s="1440"/>
      <c r="FE52" s="1440"/>
      <c r="FF52" s="1440"/>
      <c r="FG52" s="1440"/>
      <c r="FH52" s="1442"/>
      <c r="FI52" s="1440"/>
      <c r="FJ52" s="1440"/>
      <c r="FK52" s="1440"/>
      <c r="FS52" s="1443"/>
      <c r="FY52" s="1443"/>
      <c r="FZ52" s="1443"/>
      <c r="GJ52" s="1444"/>
      <c r="GK52" s="1445"/>
      <c r="GL52" s="1446"/>
      <c r="GM52" s="1446"/>
      <c r="GN52" s="1447"/>
      <c r="HH52" s="1448"/>
      <c r="HI52" s="1449"/>
      <c r="HJ52" s="2109"/>
      <c r="HK52" s="2109"/>
      <c r="HL52" s="2109"/>
      <c r="HM52" s="2109"/>
      <c r="HN52" s="2109"/>
      <c r="HO52" s="1450"/>
      <c r="HP52" s="1450"/>
      <c r="HQ52" s="1450"/>
      <c r="HR52" s="1450"/>
      <c r="HS52" s="1450"/>
      <c r="HT52" s="1450"/>
      <c r="HU52" s="1450"/>
      <c r="HV52" s="1450"/>
      <c r="HW52" s="1450"/>
      <c r="HX52" s="1450"/>
      <c r="HY52" s="1450"/>
      <c r="HZ52" s="120"/>
      <c r="IA52" s="119"/>
      <c r="IB52" s="119"/>
      <c r="IC52" s="119"/>
      <c r="ID52" s="1451"/>
    </row>
    <row r="53" spans="1:238" ht="4" customHeight="1">
      <c r="A53" s="1230"/>
      <c r="B53" s="1422"/>
      <c r="C53" s="1470"/>
      <c r="D53" s="1423"/>
      <c r="E53" s="1423"/>
      <c r="F53" s="1423"/>
      <c r="G53" s="1423"/>
      <c r="H53" s="1423"/>
      <c r="I53" s="1423"/>
      <c r="J53" s="1423"/>
      <c r="K53" s="1423"/>
      <c r="L53" s="1423"/>
      <c r="M53" s="1423"/>
      <c r="N53" s="1423"/>
      <c r="O53" s="1423"/>
      <c r="P53" s="1423"/>
      <c r="Q53" s="1423"/>
      <c r="R53" s="1423"/>
      <c r="S53" s="1423"/>
      <c r="T53" s="1423"/>
      <c r="U53" s="1423"/>
      <c r="V53" s="1423"/>
      <c r="W53" s="1423"/>
      <c r="X53" s="1469"/>
      <c r="Y53" s="1469"/>
      <c r="Z53" s="1229"/>
      <c r="AA53" s="1538"/>
      <c r="AB53" s="1469"/>
      <c r="AC53" s="1469"/>
      <c r="AD53" s="1469"/>
      <c r="AE53" s="1469"/>
      <c r="AF53" s="1469"/>
      <c r="AG53" s="1229"/>
      <c r="AH53" s="1482"/>
      <c r="AI53" s="1469"/>
      <c r="AJ53" s="1469"/>
      <c r="AK53" s="1469"/>
      <c r="AL53" s="2203"/>
      <c r="AM53" s="2212" t="s">
        <v>793</v>
      </c>
      <c r="AN53" s="2212"/>
      <c r="AO53" s="2212"/>
      <c r="AP53" s="2212"/>
      <c r="AQ53" s="2212"/>
      <c r="AR53" s="2212"/>
      <c r="AS53" s="1423"/>
      <c r="AT53" s="1423"/>
      <c r="AU53" s="1423"/>
      <c r="AV53" s="1423"/>
      <c r="AW53" s="1423"/>
      <c r="AX53" s="1423"/>
      <c r="AY53" s="1423"/>
      <c r="AZ53" s="1423"/>
      <c r="BA53" s="1423"/>
      <c r="BB53" s="1423"/>
      <c r="BC53" s="2203"/>
      <c r="BD53" s="1423"/>
      <c r="BE53" s="2056"/>
      <c r="BF53" s="2056"/>
      <c r="BG53" s="2057"/>
      <c r="BH53" s="1417"/>
      <c r="BI53" s="492"/>
      <c r="BJ53" s="468"/>
      <c r="BK53" s="432"/>
      <c r="BL53" s="432"/>
      <c r="BM53" s="432"/>
      <c r="BN53" s="432"/>
      <c r="BO53" s="432"/>
      <c r="BP53" s="432"/>
      <c r="BQ53" s="432"/>
      <c r="BR53" s="426"/>
      <c r="BS53" s="426"/>
      <c r="BT53" s="426"/>
      <c r="BU53" s="426"/>
      <c r="BV53" s="426"/>
      <c r="BW53" s="433"/>
      <c r="BX53" s="433"/>
      <c r="BY53" s="433"/>
      <c r="BZ53" s="430"/>
      <c r="CA53" s="430"/>
      <c r="CB53" s="430"/>
      <c r="CC53" s="430"/>
      <c r="CD53" s="430"/>
      <c r="CE53" s="430"/>
      <c r="CF53" s="430"/>
      <c r="CG53" s="430"/>
      <c r="CH53" s="430"/>
      <c r="CI53" s="430"/>
      <c r="CJ53" s="430"/>
      <c r="CK53" s="413"/>
      <c r="CL53" s="413"/>
      <c r="CM53" s="413"/>
      <c r="CN53" s="413"/>
      <c r="CO53" s="413"/>
      <c r="CP53" s="413"/>
      <c r="CQ53" s="413"/>
      <c r="CR53" s="413"/>
      <c r="CS53" s="413"/>
      <c r="CT53" s="413"/>
      <c r="CU53" s="413"/>
      <c r="CV53" s="413"/>
      <c r="CW53" s="413"/>
      <c r="CX53" s="413"/>
      <c r="CY53" s="413"/>
      <c r="CZ53" s="415"/>
      <c r="DA53" s="419"/>
      <c r="DB53" s="419"/>
      <c r="DC53" s="419"/>
      <c r="DD53" s="419"/>
      <c r="DE53" s="42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400"/>
      <c r="EF53" s="400"/>
      <c r="EG53" s="400"/>
      <c r="EH53" s="421"/>
      <c r="EI53" s="421"/>
      <c r="EJ53" s="421"/>
      <c r="EK53" s="421"/>
      <c r="EL53" s="421"/>
      <c r="EM53" s="421"/>
      <c r="EN53" s="421"/>
      <c r="EO53" s="421"/>
      <c r="EP53" s="421"/>
      <c r="EQ53" s="414"/>
      <c r="ER53" s="429"/>
      <c r="ES53" s="377"/>
      <c r="ET53" s="58"/>
      <c r="EU53" s="58"/>
      <c r="EV53" s="69"/>
      <c r="EW53" s="69"/>
      <c r="EX53" s="69"/>
      <c r="EY53" s="69"/>
      <c r="FH53" s="57"/>
      <c r="FK53" s="77"/>
      <c r="FP53" s="1"/>
      <c r="FS53" s="66"/>
      <c r="FT53" s="1"/>
      <c r="FU53" s="1"/>
      <c r="FY53" s="66"/>
      <c r="FZ53" s="66"/>
      <c r="GE53" s="1"/>
      <c r="GJ53" s="78"/>
      <c r="GK53" s="73"/>
      <c r="GL53" s="117"/>
      <c r="GM53" s="117"/>
      <c r="GN53" s="74"/>
      <c r="GO53" s="62"/>
      <c r="GP53" s="63"/>
      <c r="GQ53" s="63"/>
      <c r="GR53" s="62"/>
      <c r="GX53" s="1"/>
      <c r="GY53" s="1"/>
      <c r="HH53" s="65"/>
      <c r="HI53" s="79"/>
      <c r="HJ53" s="2109"/>
      <c r="HK53" s="2109"/>
      <c r="HL53" s="2109"/>
      <c r="HM53" s="2109"/>
      <c r="HN53" s="2109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120"/>
      <c r="IA53" s="119"/>
      <c r="IB53" s="119"/>
      <c r="IC53" s="119"/>
      <c r="ID53" s="81"/>
    </row>
    <row r="54" spans="1:238" ht="20" customHeight="1">
      <c r="A54" s="1230"/>
      <c r="B54" s="1424"/>
      <c r="C54" s="1539"/>
      <c r="D54" s="1540"/>
      <c r="E54" s="1540"/>
      <c r="F54" s="1540"/>
      <c r="G54" s="1540"/>
      <c r="H54" s="1518"/>
      <c r="I54" s="1518"/>
      <c r="J54" s="1518"/>
      <c r="K54" s="1518"/>
      <c r="L54" s="1518"/>
      <c r="M54" s="1518"/>
      <c r="N54" s="1518"/>
      <c r="O54" s="1532"/>
      <c r="P54" s="1423"/>
      <c r="Q54" s="1423"/>
      <c r="R54" s="2175"/>
      <c r="S54" s="1423"/>
      <c r="T54" s="1423"/>
      <c r="U54" s="2179"/>
      <c r="V54" s="1423"/>
      <c r="W54" s="1423"/>
      <c r="X54" s="1469"/>
      <c r="Y54" s="1469"/>
      <c r="Z54" s="1538"/>
      <c r="AA54" s="1538"/>
      <c r="AB54" s="1482"/>
      <c r="AC54" s="1657"/>
      <c r="AD54" s="1657"/>
      <c r="AE54" s="1657"/>
      <c r="AF54" s="1469"/>
      <c r="AG54" s="1482"/>
      <c r="AH54" s="1482"/>
      <c r="AI54" s="1469"/>
      <c r="AJ54" s="1469"/>
      <c r="AK54" s="1469"/>
      <c r="AL54" s="2203"/>
      <c r="AM54" s="2212"/>
      <c r="AN54" s="2212"/>
      <c r="AO54" s="2212"/>
      <c r="AP54" s="2212"/>
      <c r="AQ54" s="2212"/>
      <c r="AR54" s="2212"/>
      <c r="AS54" s="1479"/>
      <c r="AT54" s="1479"/>
      <c r="AU54" s="1479"/>
      <c r="AV54" s="1479"/>
      <c r="AW54" s="1479"/>
      <c r="AX54" s="1479"/>
      <c r="AY54" s="1479"/>
      <c r="AZ54" s="1479"/>
      <c r="BA54" s="1479"/>
      <c r="BB54" s="1479"/>
      <c r="BC54" s="2203"/>
      <c r="BD54" s="1423"/>
      <c r="BE54" s="2056"/>
      <c r="BF54" s="2056"/>
      <c r="BG54" s="2057"/>
      <c r="BH54" s="1384"/>
      <c r="BI54" s="492"/>
      <c r="BJ54" s="468"/>
      <c r="BK54" s="432"/>
      <c r="BL54" s="432"/>
      <c r="BM54" s="432"/>
      <c r="BN54" s="432"/>
      <c r="BO54" s="432"/>
      <c r="BP54" s="432"/>
      <c r="BQ54" s="432"/>
      <c r="BR54" s="426"/>
      <c r="BS54" s="426"/>
      <c r="BT54" s="426"/>
      <c r="BU54" s="426"/>
      <c r="BV54" s="426"/>
      <c r="BW54" s="433"/>
      <c r="BX54" s="433"/>
      <c r="BY54" s="433"/>
      <c r="BZ54" s="430"/>
      <c r="CA54" s="430"/>
      <c r="CB54" s="430"/>
      <c r="CC54" s="430"/>
      <c r="CD54" s="430"/>
      <c r="CE54" s="430"/>
      <c r="CF54" s="430"/>
      <c r="CG54" s="430"/>
      <c r="CH54" s="430"/>
      <c r="CI54" s="430"/>
      <c r="CJ54" s="430"/>
      <c r="CK54" s="413"/>
      <c r="CL54" s="413"/>
      <c r="CM54" s="413"/>
      <c r="CN54" s="413"/>
      <c r="CO54" s="413"/>
      <c r="CP54" s="413"/>
      <c r="CQ54" s="413"/>
      <c r="CR54" s="413"/>
      <c r="CS54" s="413"/>
      <c r="CT54" s="413"/>
      <c r="CU54" s="413"/>
      <c r="CV54" s="413"/>
      <c r="CW54" s="413"/>
      <c r="CX54" s="413"/>
      <c r="CY54" s="413"/>
      <c r="CZ54" s="415"/>
      <c r="DA54" s="419"/>
      <c r="DB54" s="419"/>
      <c r="DC54" s="419"/>
      <c r="DD54" s="419"/>
      <c r="DE54" s="42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400"/>
      <c r="EF54" s="400"/>
      <c r="EG54" s="400"/>
      <c r="EH54" s="421"/>
      <c r="EI54" s="421"/>
      <c r="EJ54" s="421"/>
      <c r="EK54" s="421"/>
      <c r="EL54" s="421"/>
      <c r="EM54" s="421"/>
      <c r="EN54" s="421"/>
      <c r="EO54" s="421"/>
      <c r="EP54" s="421"/>
      <c r="EQ54" s="414"/>
      <c r="ER54" s="429"/>
      <c r="ES54" s="377"/>
      <c r="ET54" s="58"/>
      <c r="EU54" s="58"/>
      <c r="EV54" s="69"/>
      <c r="EW54" s="69"/>
      <c r="EX54" s="69"/>
      <c r="EY54" s="69"/>
      <c r="FH54" s="57"/>
      <c r="FK54" s="77"/>
      <c r="FP54" s="1"/>
      <c r="FS54" s="66"/>
      <c r="FT54" s="1"/>
      <c r="FU54" s="1"/>
      <c r="FY54" s="66"/>
      <c r="FZ54" s="66"/>
      <c r="GE54" s="1"/>
      <c r="GJ54" s="78"/>
      <c r="GK54" s="73"/>
      <c r="GL54" s="117"/>
      <c r="GM54" s="117"/>
      <c r="GN54" s="74"/>
      <c r="GO54" s="62"/>
      <c r="GP54" s="63"/>
      <c r="GQ54" s="63"/>
      <c r="GR54" s="62"/>
      <c r="GX54" s="1"/>
      <c r="GY54" s="1"/>
      <c r="HH54" s="65"/>
      <c r="HI54" s="79"/>
      <c r="HJ54" s="2109"/>
      <c r="HK54" s="2109"/>
      <c r="HL54" s="2109"/>
      <c r="HM54" s="2109"/>
      <c r="HN54" s="2109"/>
      <c r="HO54" s="80"/>
      <c r="HP54" s="80"/>
      <c r="HQ54" s="80"/>
      <c r="HR54" s="80"/>
      <c r="HS54" s="80"/>
      <c r="HT54" s="80"/>
      <c r="HU54" s="80"/>
      <c r="HV54" s="80"/>
      <c r="HW54" s="80"/>
      <c r="HX54" s="80"/>
      <c r="HY54" s="80"/>
      <c r="HZ54" s="120"/>
      <c r="IA54" s="119"/>
      <c r="IB54" s="119"/>
      <c r="IC54" s="119"/>
      <c r="ID54" s="81"/>
    </row>
    <row r="55" spans="1:238" ht="4" customHeight="1" thickBot="1">
      <c r="A55" s="1230"/>
      <c r="B55" s="1424"/>
      <c r="C55" s="1539"/>
      <c r="D55" s="1540"/>
      <c r="E55" s="1540"/>
      <c r="F55" s="1540"/>
      <c r="G55" s="1540"/>
      <c r="H55" s="1540"/>
      <c r="I55" s="1540"/>
      <c r="J55" s="1540"/>
      <c r="K55" s="1540"/>
      <c r="L55" s="1540"/>
      <c r="M55" s="1541"/>
      <c r="N55" s="1423"/>
      <c r="O55" s="1517"/>
      <c r="P55" s="1423"/>
      <c r="Q55" s="1423"/>
      <c r="R55" s="2175"/>
      <c r="S55" s="1423"/>
      <c r="T55" s="1423"/>
      <c r="U55" s="2179"/>
      <c r="V55" s="1423"/>
      <c r="W55" s="1423"/>
      <c r="X55" s="1469"/>
      <c r="Y55" s="1469"/>
      <c r="Z55" s="1538"/>
      <c r="AA55" s="1482"/>
      <c r="AB55" s="1482"/>
      <c r="AC55" s="1657"/>
      <c r="AD55" s="1657"/>
      <c r="AE55" s="1657"/>
      <c r="AF55" s="1469"/>
      <c r="AG55" s="1469"/>
      <c r="AH55" s="1482"/>
      <c r="AI55" s="1469"/>
      <c r="AJ55" s="1469"/>
      <c r="AK55" s="1469"/>
      <c r="AL55" s="2203"/>
      <c r="AM55" s="2212"/>
      <c r="AN55" s="2212"/>
      <c r="AO55" s="2212"/>
      <c r="AP55" s="2212"/>
      <c r="AQ55" s="2212"/>
      <c r="AR55" s="2212"/>
      <c r="AS55" s="1479"/>
      <c r="AT55" s="1479"/>
      <c r="AU55" s="1479"/>
      <c r="AV55" s="1479"/>
      <c r="AW55" s="1479"/>
      <c r="AX55" s="1479"/>
      <c r="AY55" s="1479"/>
      <c r="AZ55" s="1479"/>
      <c r="BA55" s="1479"/>
      <c r="BB55" s="1479"/>
      <c r="BC55" s="2203"/>
      <c r="BD55" s="1423"/>
      <c r="BE55" s="2056"/>
      <c r="BF55" s="2056"/>
      <c r="BG55" s="2057"/>
      <c r="BH55" s="1384"/>
      <c r="BI55" s="492"/>
      <c r="BJ55" s="468"/>
      <c r="BK55" s="432"/>
      <c r="BL55" s="432"/>
      <c r="BM55" s="432"/>
      <c r="BN55" s="432"/>
      <c r="BO55" s="432"/>
      <c r="BP55" s="432"/>
      <c r="BQ55" s="432"/>
      <c r="BR55" s="426"/>
      <c r="BS55" s="426"/>
      <c r="BT55" s="426"/>
      <c r="BU55" s="426"/>
      <c r="BV55" s="426"/>
      <c r="BW55" s="433"/>
      <c r="BX55" s="433"/>
      <c r="BY55" s="433"/>
      <c r="BZ55" s="430"/>
      <c r="CA55" s="430"/>
      <c r="CB55" s="430"/>
      <c r="CC55" s="430"/>
      <c r="CD55" s="430"/>
      <c r="CE55" s="430"/>
      <c r="CF55" s="430"/>
      <c r="CG55" s="430"/>
      <c r="CH55" s="430"/>
      <c r="CI55" s="430"/>
      <c r="CJ55" s="430"/>
      <c r="CK55" s="413"/>
      <c r="CL55" s="413"/>
      <c r="CM55" s="413"/>
      <c r="CN55" s="413"/>
      <c r="CO55" s="413"/>
      <c r="CP55" s="413"/>
      <c r="CQ55" s="413"/>
      <c r="CR55" s="413"/>
      <c r="CS55" s="413"/>
      <c r="CT55" s="413"/>
      <c r="CU55" s="413"/>
      <c r="CV55" s="413"/>
      <c r="CW55" s="413"/>
      <c r="CX55" s="413"/>
      <c r="CY55" s="413"/>
      <c r="CZ55" s="415"/>
      <c r="DA55" s="419"/>
      <c r="DB55" s="419"/>
      <c r="DC55" s="419"/>
      <c r="DD55" s="419"/>
      <c r="DE55" s="420"/>
      <c r="DF55" s="400"/>
      <c r="DG55" s="400"/>
      <c r="DH55" s="400"/>
      <c r="DI55" s="400"/>
      <c r="DJ55" s="400"/>
      <c r="DK55" s="400"/>
      <c r="DL55" s="400"/>
      <c r="DM55" s="400"/>
      <c r="DN55" s="400"/>
      <c r="DO55" s="400"/>
      <c r="DP55" s="400"/>
      <c r="DQ55" s="400"/>
      <c r="DR55" s="400"/>
      <c r="DS55" s="400"/>
      <c r="DT55" s="400"/>
      <c r="DU55" s="400"/>
      <c r="DV55" s="400"/>
      <c r="DW55" s="400"/>
      <c r="DX55" s="400"/>
      <c r="DY55" s="400"/>
      <c r="DZ55" s="400"/>
      <c r="EA55" s="400"/>
      <c r="EB55" s="400"/>
      <c r="EC55" s="400"/>
      <c r="ED55" s="400"/>
      <c r="EE55" s="400"/>
      <c r="EF55" s="400"/>
      <c r="EG55" s="400"/>
      <c r="EH55" s="421"/>
      <c r="EI55" s="421"/>
      <c r="EJ55" s="421"/>
      <c r="EK55" s="421"/>
      <c r="EL55" s="421"/>
      <c r="EM55" s="421"/>
      <c r="EN55" s="421"/>
      <c r="EO55" s="421"/>
      <c r="EP55" s="421"/>
      <c r="EQ55" s="414"/>
      <c r="ER55" s="429"/>
      <c r="ES55" s="377"/>
      <c r="ET55" s="58"/>
      <c r="EU55" s="58"/>
      <c r="EV55" s="69"/>
      <c r="EW55" s="69"/>
      <c r="EX55" s="69"/>
      <c r="EY55" s="69"/>
      <c r="FH55" s="57"/>
      <c r="FK55" s="77"/>
      <c r="FP55" s="1"/>
      <c r="FS55" s="66"/>
      <c r="FT55" s="1"/>
      <c r="FU55" s="1"/>
      <c r="FY55" s="66"/>
      <c r="FZ55" s="66"/>
      <c r="GE55" s="1"/>
      <c r="GJ55" s="78"/>
      <c r="GK55" s="73"/>
      <c r="GL55" s="117"/>
      <c r="GM55" s="117"/>
      <c r="GN55" s="74"/>
      <c r="GO55" s="62"/>
      <c r="GP55" s="63"/>
      <c r="GQ55" s="63"/>
      <c r="GR55" s="62"/>
      <c r="GX55" s="1"/>
      <c r="GY55" s="1"/>
      <c r="HH55" s="65"/>
      <c r="HI55" s="79"/>
      <c r="HJ55" s="2109"/>
      <c r="HK55" s="2109"/>
      <c r="HL55" s="2109"/>
      <c r="HM55" s="2109"/>
      <c r="HN55" s="2109"/>
      <c r="HO55" s="80"/>
      <c r="HP55" s="80"/>
      <c r="HQ55" s="80"/>
      <c r="HR55" s="80"/>
      <c r="HS55" s="80"/>
      <c r="HT55" s="80"/>
      <c r="HU55" s="80"/>
      <c r="HV55" s="80"/>
      <c r="HW55" s="80"/>
      <c r="HX55" s="80"/>
      <c r="HY55" s="80"/>
      <c r="HZ55" s="120"/>
      <c r="IA55" s="119"/>
      <c r="IB55" s="119"/>
      <c r="IC55" s="119"/>
      <c r="ID55" s="81"/>
    </row>
    <row r="56" spans="1:238" ht="30" customHeight="1" thickBot="1">
      <c r="A56" s="1230"/>
      <c r="B56" s="1424"/>
      <c r="C56" s="1539"/>
      <c r="D56" s="1540"/>
      <c r="E56" s="1540"/>
      <c r="F56" s="1540"/>
      <c r="G56" s="1540"/>
      <c r="H56" s="1505"/>
      <c r="I56" s="1540"/>
      <c r="J56" s="1540"/>
      <c r="K56" s="1540"/>
      <c r="L56" s="1540"/>
      <c r="M56" s="1541"/>
      <c r="N56" s="1423"/>
      <c r="O56" s="1532"/>
      <c r="P56" s="1423"/>
      <c r="Q56" s="1423"/>
      <c r="R56" s="2175"/>
      <c r="S56" s="1423"/>
      <c r="T56" s="1423"/>
      <c r="U56" s="1482"/>
      <c r="V56" s="1423"/>
      <c r="W56" s="1423"/>
      <c r="X56" s="1469"/>
      <c r="Y56" s="1469"/>
      <c r="Z56" s="1538"/>
      <c r="AA56" s="1732"/>
      <c r="AB56" s="1482"/>
      <c r="AC56" s="1657"/>
      <c r="AD56" s="1657"/>
      <c r="AE56" s="1657"/>
      <c r="AF56" s="1469"/>
      <c r="AG56" s="1482"/>
      <c r="AH56" s="1482"/>
      <c r="AI56" s="1469"/>
      <c r="AJ56" s="1469"/>
      <c r="AK56" s="1474"/>
      <c r="AL56" s="2203"/>
      <c r="AM56" s="2212"/>
      <c r="AN56" s="2212"/>
      <c r="AO56" s="2212"/>
      <c r="AP56" s="2212"/>
      <c r="AQ56" s="2212"/>
      <c r="AR56" s="2212"/>
      <c r="AS56" s="1483" t="s">
        <v>663</v>
      </c>
      <c r="AT56" s="1479"/>
      <c r="AU56" s="1479"/>
      <c r="AV56" s="1479"/>
      <c r="AW56" s="1484"/>
      <c r="AX56" s="1542"/>
      <c r="AY56" s="1799"/>
      <c r="AZ56" s="1542"/>
      <c r="BA56" s="1485"/>
      <c r="BB56" s="1479"/>
      <c r="BC56" s="2203"/>
      <c r="BD56" s="1423"/>
      <c r="BE56" s="2056"/>
      <c r="BF56" s="2056"/>
      <c r="BG56" s="2057"/>
      <c r="BH56" s="1384"/>
      <c r="BI56" s="492"/>
      <c r="BJ56" s="468"/>
      <c r="BK56" s="432"/>
      <c r="BL56" s="432"/>
      <c r="BM56" s="432"/>
      <c r="BN56" s="432"/>
      <c r="BO56" s="432"/>
      <c r="BP56" s="432"/>
      <c r="BQ56" s="432"/>
      <c r="BR56" s="426"/>
      <c r="BS56" s="426"/>
      <c r="BT56" s="426"/>
      <c r="BU56" s="426"/>
      <c r="BV56" s="426"/>
      <c r="BW56" s="1"/>
      <c r="BX56" s="479"/>
      <c r="BY56" s="479"/>
      <c r="BZ56" s="479"/>
      <c r="CA56" s="479"/>
      <c r="CB56" s="479"/>
      <c r="CC56" s="479"/>
      <c r="CD56" s="430"/>
      <c r="CE56" s="430"/>
      <c r="CF56" s="430"/>
      <c r="CG56" s="430"/>
      <c r="CH56" s="430"/>
      <c r="CI56" s="430"/>
      <c r="CJ56" s="430"/>
      <c r="CK56" s="434"/>
      <c r="CL56" s="434"/>
      <c r="CM56" s="413"/>
      <c r="CN56" s="434"/>
      <c r="CO56" s="434"/>
      <c r="CP56" s="434"/>
      <c r="CQ56" s="434"/>
      <c r="CR56" s="434"/>
      <c r="CS56" s="434"/>
      <c r="CT56" s="434"/>
      <c r="CU56" s="434"/>
      <c r="CV56" s="434"/>
      <c r="CW56" s="434"/>
      <c r="CX56" s="434"/>
      <c r="CY56" s="434"/>
      <c r="CZ56" s="415"/>
      <c r="DA56" s="435"/>
      <c r="DB56" s="435"/>
      <c r="DC56" s="435"/>
      <c r="DD56" s="436"/>
      <c r="DE56" s="421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21"/>
      <c r="EP56" s="421"/>
      <c r="EQ56" s="414"/>
      <c r="ER56" s="429"/>
      <c r="ES56" s="381"/>
      <c r="ET56" s="68"/>
      <c r="EU56" s="68"/>
      <c r="EV56" s="69"/>
      <c r="EW56" s="69"/>
      <c r="EX56" s="69"/>
      <c r="EY56" s="69"/>
      <c r="FH56" s="57"/>
      <c r="FI56" s="56">
        <f>IF(AY12="",0,1)</f>
        <v>0</v>
      </c>
      <c r="FM56" s="1">
        <f>IF(AY12="",0,1)</f>
        <v>0</v>
      </c>
      <c r="FN56" s="1" t="s">
        <v>4</v>
      </c>
      <c r="FO56" s="1" t="s">
        <v>5</v>
      </c>
      <c r="FP56" s="1"/>
      <c r="FS56" s="66"/>
      <c r="FT56" s="1"/>
      <c r="FU56" s="1"/>
      <c r="FY56" s="66"/>
      <c r="FZ56" s="66"/>
      <c r="GE56" s="1"/>
      <c r="GJ56" s="82"/>
      <c r="GK56" s="73"/>
      <c r="GL56" s="2129"/>
      <c r="GM56" s="2130"/>
      <c r="GN56" s="83"/>
      <c r="GO56" s="62"/>
      <c r="GP56" s="63"/>
      <c r="GQ56" s="63"/>
      <c r="GR56" s="62"/>
      <c r="GX56" s="1"/>
      <c r="GY56" s="1"/>
      <c r="HH56" s="65"/>
      <c r="HI56" s="84"/>
      <c r="HJ56" s="2110"/>
      <c r="HK56" s="2110"/>
      <c r="HL56" s="2110"/>
      <c r="HM56" s="2110"/>
      <c r="HN56" s="2110"/>
      <c r="HO56" s="2124" t="s">
        <v>6</v>
      </c>
      <c r="HP56" s="2124"/>
      <c r="HQ56" s="2124"/>
      <c r="HR56" s="2124"/>
      <c r="HS56" s="2124"/>
      <c r="HT56" s="2124"/>
      <c r="HU56" s="2124"/>
      <c r="HV56" s="2124"/>
      <c r="HW56" s="2124"/>
      <c r="HX56" s="2124"/>
      <c r="HY56" s="2124"/>
      <c r="HZ56" s="2121" t="str">
        <f>IF(AY12="","",AY12)</f>
        <v/>
      </c>
      <c r="IA56" s="2122"/>
      <c r="IB56" s="2122"/>
      <c r="IC56" s="2122"/>
      <c r="ID56" s="85"/>
    </row>
    <row r="57" spans="1:238" ht="4" customHeight="1">
      <c r="A57" s="1230"/>
      <c r="B57" s="1424"/>
      <c r="C57" s="1539"/>
      <c r="D57" s="1540"/>
      <c r="E57" s="1540"/>
      <c r="F57" s="1540"/>
      <c r="G57" s="1540"/>
      <c r="H57" s="1543"/>
      <c r="I57" s="1540"/>
      <c r="J57" s="1540"/>
      <c r="K57" s="1540"/>
      <c r="L57" s="1540"/>
      <c r="M57" s="1541"/>
      <c r="N57" s="1423"/>
      <c r="O57" s="1732"/>
      <c r="P57" s="1423"/>
      <c r="Q57" s="1423"/>
      <c r="R57" s="2175"/>
      <c r="S57" s="1423"/>
      <c r="T57" s="1423"/>
      <c r="U57" s="1482"/>
      <c r="V57" s="1423"/>
      <c r="W57" s="1423"/>
      <c r="X57" s="1469"/>
      <c r="Y57" s="1469"/>
      <c r="Z57" s="1538"/>
      <c r="AA57" s="1482"/>
      <c r="AB57" s="1482"/>
      <c r="AC57" s="1657"/>
      <c r="AD57" s="1657"/>
      <c r="AE57" s="1657"/>
      <c r="AF57" s="1469"/>
      <c r="AG57" s="1505"/>
      <c r="AH57" s="1479"/>
      <c r="AI57" s="2046"/>
      <c r="AJ57" s="2046"/>
      <c r="AK57" s="1469"/>
      <c r="AL57" s="2203"/>
      <c r="AM57" s="2212"/>
      <c r="AN57" s="2212"/>
      <c r="AO57" s="2212"/>
      <c r="AP57" s="2212"/>
      <c r="AQ57" s="2212"/>
      <c r="AR57" s="2212"/>
      <c r="AS57" s="1483"/>
      <c r="AT57" s="1479"/>
      <c r="AU57" s="1479"/>
      <c r="AV57" s="1479"/>
      <c r="AW57" s="1479"/>
      <c r="AX57" s="2047" t="s">
        <v>662</v>
      </c>
      <c r="AY57" s="1479"/>
      <c r="AZ57" s="2047" t="s">
        <v>776</v>
      </c>
      <c r="BA57" s="1479"/>
      <c r="BB57" s="1479"/>
      <c r="BC57" s="2203"/>
      <c r="BD57" s="1423"/>
      <c r="BE57" s="2056"/>
      <c r="BF57" s="2056"/>
      <c r="BG57" s="2057"/>
      <c r="BH57" s="1384"/>
      <c r="BI57" s="492"/>
      <c r="BJ57" s="468"/>
      <c r="BK57" s="432"/>
      <c r="BL57" s="432"/>
      <c r="BM57" s="432"/>
      <c r="BN57" s="432"/>
      <c r="BO57" s="432"/>
      <c r="BP57" s="432"/>
      <c r="BQ57" s="432"/>
      <c r="BR57" s="426"/>
      <c r="BS57" s="426"/>
      <c r="BT57" s="426"/>
      <c r="BU57" s="426"/>
      <c r="BV57" s="426"/>
      <c r="BW57" s="425"/>
      <c r="BX57" s="425"/>
      <c r="BY57" s="425"/>
      <c r="BZ57" s="430"/>
      <c r="CA57" s="430"/>
      <c r="CB57" s="430"/>
      <c r="CC57" s="430"/>
      <c r="CD57" s="430"/>
      <c r="CE57" s="430"/>
      <c r="CF57" s="430"/>
      <c r="CG57" s="430"/>
      <c r="CH57" s="430"/>
      <c r="CI57" s="430"/>
      <c r="CJ57" s="430"/>
      <c r="CK57" s="434"/>
      <c r="CL57" s="434"/>
      <c r="CM57" s="413"/>
      <c r="CN57" s="434"/>
      <c r="CO57" s="434"/>
      <c r="CP57" s="434"/>
      <c r="CQ57" s="434"/>
      <c r="CR57" s="434"/>
      <c r="CS57" s="434"/>
      <c r="CT57" s="434"/>
      <c r="CU57" s="434"/>
      <c r="CV57" s="434"/>
      <c r="CW57" s="434"/>
      <c r="CX57" s="2104" t="s">
        <v>10</v>
      </c>
      <c r="CY57" s="434"/>
      <c r="CZ57" s="438"/>
      <c r="DA57" s="2105"/>
      <c r="DB57" s="2105"/>
      <c r="DC57" s="2105"/>
      <c r="DD57" s="2105"/>
      <c r="DE57" s="420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21"/>
      <c r="EP57" s="421"/>
      <c r="EQ57" s="414"/>
      <c r="ER57" s="416"/>
      <c r="ES57" s="387"/>
      <c r="ET57" s="69"/>
      <c r="EU57" s="69"/>
      <c r="EV57" s="69"/>
      <c r="EW57" s="69"/>
      <c r="EX57" s="69"/>
      <c r="EY57" s="69"/>
      <c r="FH57" s="57"/>
      <c r="FI57" s="56" t="e">
        <f>IF(#REF!="",0,1)</f>
        <v>#REF!</v>
      </c>
      <c r="FP57" s="1"/>
      <c r="FS57" s="66"/>
      <c r="FT57" s="1"/>
      <c r="FU57" s="1"/>
      <c r="FY57" s="66"/>
      <c r="FZ57" s="66"/>
      <c r="GE57" s="1"/>
      <c r="GK57" s="86"/>
      <c r="GL57" s="2106"/>
      <c r="GM57" s="2106"/>
      <c r="GO57" s="62"/>
      <c r="GP57" s="63"/>
      <c r="GQ57" s="63"/>
      <c r="GR57" s="62"/>
      <c r="GX57" s="1"/>
      <c r="GY57" s="1"/>
      <c r="HH57" s="65"/>
      <c r="HI57" s="87"/>
      <c r="HJ57" s="88"/>
      <c r="HK57" s="89"/>
      <c r="HL57" s="89"/>
      <c r="HM57" s="89"/>
      <c r="HN57" s="89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</row>
    <row r="58" spans="1:238" ht="4" customHeight="1" thickBot="1">
      <c r="A58" s="1230"/>
      <c r="B58" s="1424"/>
      <c r="C58" s="1539"/>
      <c r="D58" s="1540"/>
      <c r="E58" s="1540"/>
      <c r="F58" s="1540"/>
      <c r="G58" s="1540"/>
      <c r="H58" s="1543"/>
      <c r="I58" s="1540"/>
      <c r="J58" s="1540"/>
      <c r="K58" s="1540"/>
      <c r="L58" s="1540"/>
      <c r="M58" s="1541"/>
      <c r="N58" s="1423"/>
      <c r="O58" s="1732"/>
      <c r="P58" s="1423"/>
      <c r="Q58" s="1423"/>
      <c r="R58" s="2175"/>
      <c r="S58" s="1423"/>
      <c r="T58" s="1423"/>
      <c r="U58" s="1482"/>
      <c r="V58" s="1423"/>
      <c r="W58" s="1423"/>
      <c r="X58" s="1469"/>
      <c r="Y58" s="1469"/>
      <c r="Z58" s="1538"/>
      <c r="AA58" s="1482"/>
      <c r="AB58" s="1482"/>
      <c r="AC58" s="1657"/>
      <c r="AD58" s="1657"/>
      <c r="AE58" s="1657"/>
      <c r="AF58" s="1469"/>
      <c r="AG58" s="1505"/>
      <c r="AH58" s="1479"/>
      <c r="AI58" s="2046"/>
      <c r="AJ58" s="2046"/>
      <c r="AK58" s="1469"/>
      <c r="AL58" s="2203"/>
      <c r="AM58" s="2212"/>
      <c r="AN58" s="2212"/>
      <c r="AO58" s="2212"/>
      <c r="AP58" s="2212"/>
      <c r="AQ58" s="2212"/>
      <c r="AR58" s="2212"/>
      <c r="AS58" s="1483"/>
      <c r="AT58" s="1479"/>
      <c r="AU58" s="1479"/>
      <c r="AV58" s="1479"/>
      <c r="AW58" s="1479"/>
      <c r="AX58" s="2047"/>
      <c r="AY58" s="1479"/>
      <c r="AZ58" s="2047"/>
      <c r="BA58" s="1479"/>
      <c r="BB58" s="1479"/>
      <c r="BC58" s="2203"/>
      <c r="BD58" s="1423"/>
      <c r="BE58" s="2056"/>
      <c r="BF58" s="2056"/>
      <c r="BG58" s="2057"/>
      <c r="BH58" s="1384"/>
      <c r="BI58" s="492"/>
      <c r="BJ58" s="468"/>
      <c r="BK58" s="432"/>
      <c r="BL58" s="432"/>
      <c r="BM58" s="432"/>
      <c r="BN58" s="432"/>
      <c r="BO58" s="432"/>
      <c r="BP58" s="432"/>
      <c r="BQ58" s="432"/>
      <c r="BR58" s="426"/>
      <c r="BS58" s="426"/>
      <c r="BT58" s="426"/>
      <c r="BU58" s="426"/>
      <c r="BV58" s="426"/>
      <c r="BW58" s="425"/>
      <c r="BX58" s="425"/>
      <c r="BY58" s="425"/>
      <c r="BZ58" s="430"/>
      <c r="CA58" s="430"/>
      <c r="CB58" s="430"/>
      <c r="CC58" s="430"/>
      <c r="CD58" s="430"/>
      <c r="CE58" s="430"/>
      <c r="CF58" s="430"/>
      <c r="CG58" s="430"/>
      <c r="CH58" s="430"/>
      <c r="CI58" s="430"/>
      <c r="CJ58" s="430"/>
      <c r="CK58" s="434"/>
      <c r="CL58" s="434"/>
      <c r="CM58" s="413"/>
      <c r="CN58" s="434"/>
      <c r="CO58" s="434"/>
      <c r="CP58" s="434"/>
      <c r="CQ58" s="434"/>
      <c r="CR58" s="434"/>
      <c r="CS58" s="434"/>
      <c r="CT58" s="434"/>
      <c r="CU58" s="434"/>
      <c r="CV58" s="434"/>
      <c r="CW58" s="434"/>
      <c r="CX58" s="2104"/>
      <c r="CY58" s="434"/>
      <c r="CZ58" s="438"/>
      <c r="DA58" s="2105"/>
      <c r="DB58" s="2105"/>
      <c r="DC58" s="2105"/>
      <c r="DD58" s="2105"/>
      <c r="DE58" s="420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21"/>
      <c r="EP58" s="421"/>
      <c r="EQ58" s="414"/>
      <c r="ER58" s="416"/>
      <c r="ES58" s="387"/>
      <c r="ET58" s="69"/>
      <c r="EU58" s="69"/>
      <c r="EV58" s="69"/>
      <c r="EW58" s="69"/>
      <c r="EX58" s="69"/>
      <c r="EY58" s="69"/>
      <c r="FH58" s="57"/>
      <c r="FP58" s="1"/>
      <c r="FS58" s="66"/>
      <c r="FT58" s="1"/>
      <c r="FU58" s="1"/>
      <c r="FY58" s="66"/>
      <c r="FZ58" s="66"/>
      <c r="GE58" s="1"/>
      <c r="GK58" s="86"/>
      <c r="GL58" s="118"/>
      <c r="GM58" s="118"/>
      <c r="GO58" s="62"/>
      <c r="GP58" s="63"/>
      <c r="GQ58" s="63"/>
      <c r="GR58" s="62"/>
      <c r="GX58" s="1"/>
      <c r="GY58" s="1"/>
      <c r="HH58" s="65"/>
      <c r="HI58" s="87"/>
      <c r="HJ58" s="88"/>
      <c r="HK58" s="89"/>
      <c r="HL58" s="89"/>
      <c r="HM58" s="89"/>
      <c r="HN58" s="89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</row>
    <row r="59" spans="1:238" ht="30" customHeight="1" thickBot="1">
      <c r="A59" s="1230"/>
      <c r="B59" s="1424"/>
      <c r="C59" s="1539"/>
      <c r="D59" s="1540"/>
      <c r="E59" s="1540"/>
      <c r="F59" s="1540"/>
      <c r="G59" s="1540"/>
      <c r="H59" s="1505"/>
      <c r="I59" s="1540"/>
      <c r="J59" s="1540"/>
      <c r="K59" s="1540"/>
      <c r="L59" s="1540"/>
      <c r="M59" s="1541"/>
      <c r="N59" s="1423"/>
      <c r="O59" s="1532"/>
      <c r="P59" s="1423"/>
      <c r="Q59" s="1423"/>
      <c r="R59" s="2175"/>
      <c r="S59" s="1423"/>
      <c r="T59" s="1423"/>
      <c r="U59" s="1482"/>
      <c r="V59" s="1423"/>
      <c r="W59" s="1423"/>
      <c r="X59" s="1469"/>
      <c r="Y59" s="1469"/>
      <c r="Z59" s="1538"/>
      <c r="AA59" s="1732"/>
      <c r="AB59" s="1482"/>
      <c r="AC59" s="1657"/>
      <c r="AD59" s="1657"/>
      <c r="AE59" s="1657"/>
      <c r="AF59" s="1469"/>
      <c r="AG59" s="1548"/>
      <c r="AH59" s="1479"/>
      <c r="AI59" s="1469"/>
      <c r="AJ59" s="1469"/>
      <c r="AK59" s="1474"/>
      <c r="AL59" s="2203"/>
      <c r="AM59" s="2212"/>
      <c r="AN59" s="2212"/>
      <c r="AO59" s="2212"/>
      <c r="AP59" s="2212"/>
      <c r="AQ59" s="2212"/>
      <c r="AR59" s="2212"/>
      <c r="AS59" s="1483" t="s">
        <v>664</v>
      </c>
      <c r="AT59" s="1479"/>
      <c r="AU59" s="1479"/>
      <c r="AV59" s="1544"/>
      <c r="AW59" s="1484"/>
      <c r="AX59" s="1545"/>
      <c r="AY59" s="1799"/>
      <c r="AZ59" s="1545"/>
      <c r="BA59" s="1485"/>
      <c r="BB59" s="1479"/>
      <c r="BC59" s="2203"/>
      <c r="BD59" s="1423"/>
      <c r="BE59" s="2056"/>
      <c r="BF59" s="2056"/>
      <c r="BG59" s="2057"/>
      <c r="BH59" s="1384"/>
      <c r="BI59" s="492"/>
      <c r="BJ59" s="468"/>
      <c r="BK59" s="422"/>
      <c r="BL59" s="422"/>
      <c r="BM59" s="422"/>
      <c r="BN59" s="422"/>
      <c r="BO59" s="422"/>
      <c r="BP59" s="422"/>
      <c r="BQ59" s="422"/>
      <c r="BR59" s="426"/>
      <c r="BS59" s="426"/>
      <c r="BT59" s="426"/>
      <c r="BU59" s="426"/>
      <c r="BV59" s="426"/>
      <c r="BW59" s="424"/>
      <c r="BX59" s="424"/>
      <c r="BY59" s="409"/>
      <c r="BZ59" s="439"/>
      <c r="CA59" s="439"/>
      <c r="CB59" s="439"/>
      <c r="CC59" s="439"/>
      <c r="CD59" s="439"/>
      <c r="CE59" s="439"/>
      <c r="CF59" s="439"/>
      <c r="CG59" s="439"/>
      <c r="CH59" s="439"/>
      <c r="CI59" s="439"/>
      <c r="CJ59" s="439"/>
      <c r="CK59" s="434"/>
      <c r="CL59" s="434"/>
      <c r="CM59" s="439"/>
      <c r="CN59" s="409"/>
      <c r="CO59" s="434"/>
      <c r="CP59" s="434"/>
      <c r="CQ59" s="434"/>
      <c r="CR59" s="434"/>
      <c r="CS59" s="413"/>
      <c r="CT59" s="434"/>
      <c r="CU59" s="434"/>
      <c r="CV59" s="434"/>
      <c r="CW59" s="434"/>
      <c r="CX59" s="2104"/>
      <c r="CY59" s="434"/>
      <c r="CZ59" s="438"/>
      <c r="DA59" s="2105"/>
      <c r="DB59" s="2105"/>
      <c r="DC59" s="2105"/>
      <c r="DD59" s="2105"/>
      <c r="DE59" s="420"/>
      <c r="DF59" s="2107" t="s">
        <v>7</v>
      </c>
      <c r="DG59" s="2107"/>
      <c r="DH59" s="2107"/>
      <c r="DI59" s="2107"/>
      <c r="DJ59" s="2107"/>
      <c r="DK59" s="2107"/>
      <c r="DL59" s="2107"/>
      <c r="DM59" s="2107"/>
      <c r="DN59" s="2107"/>
      <c r="DO59" s="2107"/>
      <c r="DP59" s="2107"/>
      <c r="DQ59" s="2107"/>
      <c r="DR59" s="2107"/>
      <c r="DS59" s="2107"/>
      <c r="DT59" s="2107"/>
      <c r="DU59" s="2107"/>
      <c r="DV59" s="2107"/>
      <c r="DW59" s="2107"/>
      <c r="DX59" s="2107"/>
      <c r="DY59" s="2107"/>
      <c r="DZ59" s="2107"/>
      <c r="EA59" s="2107"/>
      <c r="EB59" s="2107"/>
      <c r="EC59" s="2107"/>
      <c r="ED59" s="2107"/>
      <c r="EE59" s="2107"/>
      <c r="EF59" s="2107"/>
      <c r="EG59" s="2107"/>
      <c r="EO59" s="421"/>
      <c r="EP59" s="421"/>
      <c r="EQ59" s="414"/>
      <c r="ER59" s="416"/>
      <c r="ES59" s="387"/>
      <c r="ET59" s="69"/>
      <c r="EU59" s="69"/>
      <c r="EV59" s="69"/>
      <c r="EW59" s="69"/>
      <c r="EX59" s="69"/>
      <c r="EY59" s="69"/>
      <c r="FH59" s="57"/>
      <c r="FI59" s="56" t="e">
        <f>IF(#REF!="",0,1)</f>
        <v>#REF!</v>
      </c>
      <c r="FP59" s="1"/>
      <c r="FS59" s="66"/>
      <c r="FT59" s="1"/>
      <c r="FU59" s="1"/>
      <c r="FY59" s="66"/>
      <c r="FZ59" s="66"/>
      <c r="GE59" s="1"/>
      <c r="GK59" s="86"/>
      <c r="GL59" s="118"/>
      <c r="GM59" s="118"/>
      <c r="GO59" s="62"/>
      <c r="GP59" s="63"/>
      <c r="GQ59" s="63"/>
      <c r="GR59" s="62"/>
      <c r="GX59" s="1"/>
      <c r="GY59" s="1"/>
      <c r="HH59" s="65"/>
      <c r="HI59" s="87"/>
      <c r="HJ59" s="88"/>
      <c r="HK59" s="89"/>
      <c r="HL59" s="89"/>
      <c r="HM59" s="89"/>
      <c r="HN59" s="89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</row>
    <row r="60" spans="1:238" ht="8" customHeight="1">
      <c r="A60" s="1230"/>
      <c r="B60" s="1424"/>
      <c r="C60" s="1539"/>
      <c r="D60" s="1540"/>
      <c r="E60" s="1540"/>
      <c r="F60" s="1540"/>
      <c r="G60" s="1540"/>
      <c r="H60" s="1505"/>
      <c r="I60" s="1540"/>
      <c r="J60" s="1540"/>
      <c r="K60" s="1540"/>
      <c r="L60" s="1540"/>
      <c r="M60" s="1541"/>
      <c r="N60" s="1423"/>
      <c r="O60" s="1645"/>
      <c r="P60" s="1423"/>
      <c r="Q60" s="1423"/>
      <c r="R60" s="2175"/>
      <c r="S60" s="1423"/>
      <c r="T60" s="1423"/>
      <c r="U60" s="1482"/>
      <c r="V60" s="1423"/>
      <c r="W60" s="1423"/>
      <c r="X60" s="1469"/>
      <c r="Y60" s="1469"/>
      <c r="Z60" s="1538"/>
      <c r="AA60" s="1732"/>
      <c r="AB60" s="1482"/>
      <c r="AC60" s="1657"/>
      <c r="AD60" s="1657"/>
      <c r="AE60" s="1657"/>
      <c r="AF60" s="1469"/>
      <c r="AG60" s="1548"/>
      <c r="AH60" s="1479"/>
      <c r="AI60" s="1469"/>
      <c r="AJ60" s="1469"/>
      <c r="AK60" s="1474"/>
      <c r="AL60" s="2203"/>
      <c r="AM60" s="2212"/>
      <c r="AN60" s="2212"/>
      <c r="AO60" s="2212"/>
      <c r="AP60" s="2212"/>
      <c r="AQ60" s="2212"/>
      <c r="AR60" s="2212"/>
      <c r="AS60" s="1483"/>
      <c r="AT60" s="1479"/>
      <c r="AU60" s="1479"/>
      <c r="AV60" s="1479"/>
      <c r="AW60" s="1479"/>
      <c r="AX60" s="1479"/>
      <c r="AY60" s="1756"/>
      <c r="AZ60" s="1479"/>
      <c r="BA60" s="1479"/>
      <c r="BB60" s="1479"/>
      <c r="BC60" s="2203"/>
      <c r="BD60" s="1423"/>
      <c r="BE60" s="2056"/>
      <c r="BF60" s="2056"/>
      <c r="BG60" s="2057"/>
      <c r="BH60" s="1384"/>
      <c r="BI60" s="492"/>
      <c r="BJ60" s="468"/>
      <c r="BK60" s="422"/>
      <c r="BL60" s="422"/>
      <c r="BM60" s="422"/>
      <c r="BN60" s="422"/>
      <c r="BO60" s="422"/>
      <c r="BP60" s="422"/>
      <c r="BQ60" s="422"/>
      <c r="BR60" s="426"/>
      <c r="BS60" s="426"/>
      <c r="BT60" s="426"/>
      <c r="BU60" s="426"/>
      <c r="BV60" s="426"/>
      <c r="BW60" s="424"/>
      <c r="BX60" s="424"/>
      <c r="BY60" s="409"/>
      <c r="BZ60" s="439"/>
      <c r="CA60" s="439"/>
      <c r="CB60" s="439"/>
      <c r="CC60" s="439"/>
      <c r="CD60" s="439"/>
      <c r="CE60" s="439"/>
      <c r="CF60" s="439"/>
      <c r="CG60" s="439"/>
      <c r="CH60" s="439"/>
      <c r="CI60" s="439"/>
      <c r="CJ60" s="439"/>
      <c r="CK60" s="434"/>
      <c r="CL60" s="434"/>
      <c r="CM60" s="439"/>
      <c r="CN60" s="409"/>
      <c r="CO60" s="434"/>
      <c r="CP60" s="434"/>
      <c r="CQ60" s="434"/>
      <c r="CR60" s="434"/>
      <c r="CS60" s="413"/>
      <c r="CT60" s="434"/>
      <c r="CU60" s="434"/>
      <c r="CV60" s="434"/>
      <c r="CW60" s="434"/>
      <c r="CX60" s="2104"/>
      <c r="CY60" s="434"/>
      <c r="CZ60" s="438"/>
      <c r="DA60" s="2105"/>
      <c r="DB60" s="2105"/>
      <c r="DC60" s="2105"/>
      <c r="DD60" s="2105"/>
      <c r="DE60" s="420"/>
      <c r="DF60" s="428"/>
      <c r="DG60" s="428"/>
      <c r="DH60" s="428"/>
      <c r="DI60" s="428"/>
      <c r="DJ60" s="428"/>
      <c r="DK60" s="428"/>
      <c r="DL60" s="428"/>
      <c r="DM60" s="428"/>
      <c r="DN60" s="428"/>
      <c r="DO60" s="428"/>
      <c r="DP60" s="428"/>
      <c r="DQ60" s="428"/>
      <c r="DR60" s="428"/>
      <c r="DS60" s="428"/>
      <c r="DT60" s="428"/>
      <c r="DU60" s="428"/>
      <c r="DV60" s="428"/>
      <c r="DW60" s="428"/>
      <c r="DX60" s="428"/>
      <c r="DY60" s="428"/>
      <c r="DZ60" s="428"/>
      <c r="EA60" s="428"/>
      <c r="EB60" s="428"/>
      <c r="EC60" s="428"/>
      <c r="ED60" s="428"/>
      <c r="EE60" s="428"/>
      <c r="EF60" s="428"/>
      <c r="EG60" s="428"/>
      <c r="EO60" s="421"/>
      <c r="EP60" s="421"/>
      <c r="EQ60" s="414"/>
      <c r="ER60" s="416"/>
      <c r="ES60" s="387"/>
      <c r="ET60" s="69"/>
      <c r="EU60" s="69"/>
      <c r="EV60" s="69"/>
      <c r="EW60" s="69"/>
      <c r="EX60" s="69"/>
      <c r="EY60" s="69"/>
      <c r="FH60" s="57"/>
      <c r="FP60" s="1"/>
      <c r="FS60" s="66"/>
      <c r="FT60" s="1"/>
      <c r="FU60" s="1"/>
      <c r="FY60" s="66"/>
      <c r="FZ60" s="66"/>
      <c r="GE60" s="1"/>
      <c r="GK60" s="86"/>
      <c r="GL60" s="118"/>
      <c r="GM60" s="118"/>
      <c r="GO60" s="62"/>
      <c r="GP60" s="63"/>
      <c r="GQ60" s="63"/>
      <c r="GR60" s="62"/>
      <c r="GX60" s="1"/>
      <c r="GY60" s="1"/>
      <c r="HH60" s="65"/>
      <c r="HI60" s="87"/>
      <c r="HJ60" s="88"/>
      <c r="HK60" s="89"/>
      <c r="HL60" s="89"/>
      <c r="HM60" s="89"/>
      <c r="HN60" s="89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</row>
    <row r="61" spans="1:238" ht="4" customHeight="1">
      <c r="A61" s="1230"/>
      <c r="B61" s="1424"/>
      <c r="C61" s="1539"/>
      <c r="D61" s="1540"/>
      <c r="E61" s="1540"/>
      <c r="F61" s="1540"/>
      <c r="G61" s="1540"/>
      <c r="H61" s="1757"/>
      <c r="I61" s="1540"/>
      <c r="J61" s="1540"/>
      <c r="K61" s="1540"/>
      <c r="L61" s="1540"/>
      <c r="M61" s="1541"/>
      <c r="N61" s="1423"/>
      <c r="O61" s="1517"/>
      <c r="P61" s="1423"/>
      <c r="Q61" s="1423"/>
      <c r="R61" s="2175"/>
      <c r="S61" s="1423"/>
      <c r="T61" s="1423"/>
      <c r="U61" s="1482"/>
      <c r="V61" s="1423"/>
      <c r="W61" s="1423"/>
      <c r="X61" s="1469"/>
      <c r="Y61" s="1469"/>
      <c r="Z61" s="1229"/>
      <c r="AA61" s="1469"/>
      <c r="AB61" s="1469"/>
      <c r="AC61" s="1469"/>
      <c r="AD61" s="1469"/>
      <c r="AE61" s="1469"/>
      <c r="AF61" s="1469"/>
      <c r="AG61" s="1469"/>
      <c r="AH61" s="1479"/>
      <c r="AI61" s="1469"/>
      <c r="AJ61" s="1469"/>
      <c r="AK61" s="1469"/>
      <c r="AL61" s="2203"/>
      <c r="AM61" s="2212"/>
      <c r="AN61" s="2212"/>
      <c r="AO61" s="2212"/>
      <c r="AP61" s="2212"/>
      <c r="AQ61" s="2212"/>
      <c r="AR61" s="2212"/>
      <c r="AS61" s="1423"/>
      <c r="AT61" s="1423"/>
      <c r="AU61" s="1423"/>
      <c r="AV61" s="1423"/>
      <c r="AW61" s="1423"/>
      <c r="AX61" s="1423"/>
      <c r="AY61" s="1423"/>
      <c r="AZ61" s="1423"/>
      <c r="BA61" s="1423"/>
      <c r="BB61" s="1423"/>
      <c r="BC61" s="2203"/>
      <c r="BD61" s="1423"/>
      <c r="BE61" s="2056"/>
      <c r="BF61" s="2056"/>
      <c r="BG61" s="2057"/>
      <c r="BH61" s="1384"/>
      <c r="BI61" s="492"/>
      <c r="BJ61" s="468"/>
      <c r="BK61" s="422"/>
      <c r="BL61" s="422"/>
      <c r="BM61" s="422"/>
      <c r="BN61" s="422"/>
      <c r="BO61" s="422"/>
      <c r="BP61" s="422"/>
      <c r="BQ61" s="422"/>
      <c r="BR61" s="426"/>
      <c r="BS61" s="426"/>
      <c r="BT61" s="426"/>
      <c r="BU61" s="426"/>
      <c r="BV61" s="426"/>
      <c r="BW61" s="424"/>
      <c r="BX61" s="424"/>
      <c r="BY61" s="409"/>
      <c r="BZ61" s="439"/>
      <c r="CA61" s="439"/>
      <c r="CB61" s="439"/>
      <c r="CC61" s="439"/>
      <c r="CD61" s="439"/>
      <c r="CE61" s="439"/>
      <c r="CF61" s="439"/>
      <c r="CG61" s="439"/>
      <c r="CH61" s="439"/>
      <c r="CI61" s="439"/>
      <c r="CJ61" s="439"/>
      <c r="CK61" s="409"/>
      <c r="CL61" s="409"/>
      <c r="CM61" s="409"/>
      <c r="CN61" s="409"/>
      <c r="CO61" s="409"/>
      <c r="CP61" s="409"/>
      <c r="CQ61" s="409"/>
      <c r="CR61" s="434"/>
      <c r="CS61" s="434"/>
      <c r="CT61" s="434"/>
      <c r="CU61" s="434"/>
      <c r="CV61" s="434"/>
      <c r="CW61" s="434"/>
      <c r="CX61" s="2104"/>
      <c r="CY61" s="426"/>
      <c r="CZ61" s="438"/>
      <c r="DA61" s="2105"/>
      <c r="DB61" s="2105"/>
      <c r="DC61" s="2105"/>
      <c r="DD61" s="2105"/>
      <c r="DE61" s="420"/>
      <c r="DF61" s="2107" t="s">
        <v>8</v>
      </c>
      <c r="DG61" s="2107"/>
      <c r="DH61" s="2107"/>
      <c r="DI61" s="2107"/>
      <c r="DJ61" s="2107"/>
      <c r="DK61" s="2107"/>
      <c r="DL61" s="2107"/>
      <c r="DM61" s="2107"/>
      <c r="DN61" s="2107"/>
      <c r="DO61" s="2107"/>
      <c r="DP61" s="2107"/>
      <c r="DQ61" s="2107"/>
      <c r="DR61" s="2107"/>
      <c r="DS61" s="2107"/>
      <c r="DT61" s="2107"/>
      <c r="DU61" s="2107"/>
      <c r="DV61" s="2107"/>
      <c r="DW61" s="2107"/>
      <c r="DX61" s="2107"/>
      <c r="DY61" s="2107"/>
      <c r="DZ61" s="2107"/>
      <c r="EA61" s="2107"/>
      <c r="EB61" s="2107"/>
      <c r="EC61" s="2107"/>
      <c r="ED61" s="2107"/>
      <c r="EE61" s="2107"/>
      <c r="EF61" s="2107"/>
      <c r="EG61" s="2107"/>
      <c r="EO61" s="421"/>
      <c r="EP61" s="421"/>
      <c r="EQ61" s="414"/>
      <c r="ER61" s="416"/>
      <c r="ES61" s="387"/>
      <c r="ET61" s="69"/>
      <c r="EU61" s="69"/>
      <c r="EV61" s="69"/>
      <c r="EW61" s="69"/>
      <c r="EX61" s="69"/>
      <c r="EY61" s="69"/>
      <c r="FH61" s="57"/>
      <c r="FI61" s="56" t="e">
        <f>IF(#REF!="",0,1)</f>
        <v>#REF!</v>
      </c>
      <c r="FP61" s="1"/>
      <c r="FS61" s="66"/>
      <c r="FT61" s="1"/>
      <c r="FU61" s="1"/>
      <c r="FY61" s="66"/>
      <c r="FZ61" s="66"/>
      <c r="GE61" s="1"/>
      <c r="GK61" s="86"/>
      <c r="GL61" s="118"/>
      <c r="GM61" s="118"/>
      <c r="GO61" s="62"/>
      <c r="GP61" s="63"/>
      <c r="GQ61" s="63"/>
      <c r="GR61" s="62"/>
      <c r="GX61" s="1"/>
      <c r="GY61" s="1"/>
      <c r="HH61" s="65"/>
      <c r="HI61" s="87"/>
      <c r="HJ61" s="88"/>
      <c r="HK61" s="89"/>
      <c r="HL61" s="89"/>
      <c r="HM61" s="89"/>
      <c r="HN61" s="89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</row>
    <row r="62" spans="1:238" ht="8" customHeight="1">
      <c r="A62" s="1230"/>
      <c r="B62" s="1422"/>
      <c r="C62" s="1470"/>
      <c r="D62" s="1423"/>
      <c r="E62" s="1423"/>
      <c r="F62" s="1423"/>
      <c r="G62" s="1423"/>
      <c r="H62" s="1757"/>
      <c r="I62" s="1423"/>
      <c r="J62" s="1423"/>
      <c r="K62" s="1423"/>
      <c r="L62" s="1423"/>
      <c r="M62" s="1423"/>
      <c r="N62" s="1423"/>
      <c r="O62" s="1517"/>
      <c r="P62" s="1423"/>
      <c r="Q62" s="1423"/>
      <c r="R62" s="1423"/>
      <c r="S62" s="1423"/>
      <c r="T62" s="1423"/>
      <c r="U62" s="1423"/>
      <c r="V62" s="1423"/>
      <c r="W62" s="1423"/>
      <c r="X62" s="1469"/>
      <c r="Y62" s="1469"/>
      <c r="Z62" s="1423"/>
      <c r="AA62" s="1469"/>
      <c r="AB62" s="1469"/>
      <c r="AC62" s="1469"/>
      <c r="AD62" s="1469"/>
      <c r="AE62" s="1469"/>
      <c r="AF62" s="1469"/>
      <c r="AG62" s="1469"/>
      <c r="AH62" s="1479"/>
      <c r="AI62" s="1469"/>
      <c r="AJ62" s="1469"/>
      <c r="AK62" s="1469"/>
      <c r="AL62" s="1469"/>
      <c r="AM62" s="1469"/>
      <c r="AN62" s="1469"/>
      <c r="AO62" s="1469"/>
      <c r="AP62" s="1469"/>
      <c r="AQ62" s="1469"/>
      <c r="AR62" s="1469"/>
      <c r="AS62" s="1469"/>
      <c r="AT62" s="1469"/>
      <c r="AU62" s="1469"/>
      <c r="AV62" s="1469"/>
      <c r="AW62" s="1469"/>
      <c r="AX62" s="1469"/>
      <c r="AY62" s="1469"/>
      <c r="AZ62" s="1469"/>
      <c r="BA62" s="1469"/>
      <c r="BB62" s="1469"/>
      <c r="BC62" s="1469"/>
      <c r="BD62" s="1423"/>
      <c r="BE62" s="2056"/>
      <c r="BF62" s="2056"/>
      <c r="BG62" s="2057"/>
      <c r="BH62" s="1384"/>
      <c r="BI62" s="492"/>
      <c r="BJ62" s="468"/>
      <c r="BK62" s="422"/>
      <c r="BL62" s="422"/>
      <c r="BM62" s="422"/>
      <c r="BN62" s="422"/>
      <c r="BO62" s="422"/>
      <c r="BP62" s="422"/>
      <c r="BQ62" s="422"/>
      <c r="BR62" s="426"/>
      <c r="BS62" s="426"/>
      <c r="BT62" s="426"/>
      <c r="BU62" s="426"/>
      <c r="BV62" s="426"/>
      <c r="BW62" s="424"/>
      <c r="BX62" s="424"/>
      <c r="BY62" s="409"/>
      <c r="BZ62" s="439"/>
      <c r="CA62" s="439"/>
      <c r="CB62" s="439"/>
      <c r="CC62" s="439"/>
      <c r="CD62" s="439"/>
      <c r="CE62" s="439"/>
      <c r="CF62" s="439"/>
      <c r="CG62" s="439"/>
      <c r="CH62" s="439"/>
      <c r="CI62" s="439"/>
      <c r="CJ62" s="439"/>
      <c r="CK62" s="409"/>
      <c r="CL62" s="409"/>
      <c r="CM62" s="409"/>
      <c r="CN62" s="409"/>
      <c r="CO62" s="409"/>
      <c r="CP62" s="409"/>
      <c r="CQ62" s="409"/>
      <c r="CR62" s="434"/>
      <c r="CS62" s="434"/>
      <c r="CT62" s="434"/>
      <c r="CU62" s="434"/>
      <c r="CV62" s="434"/>
      <c r="CW62" s="434"/>
      <c r="CX62" s="2104"/>
      <c r="CY62" s="426"/>
      <c r="CZ62" s="438"/>
      <c r="DA62" s="2105"/>
      <c r="DB62" s="2105"/>
      <c r="DC62" s="2105"/>
      <c r="DD62" s="2105"/>
      <c r="DE62" s="420"/>
      <c r="DF62" s="428"/>
      <c r="DG62" s="428"/>
      <c r="DH62" s="428"/>
      <c r="DI62" s="428"/>
      <c r="DJ62" s="428"/>
      <c r="DK62" s="428"/>
      <c r="DL62" s="428"/>
      <c r="DM62" s="428"/>
      <c r="DN62" s="428"/>
      <c r="DO62" s="428"/>
      <c r="DP62" s="428"/>
      <c r="DQ62" s="428"/>
      <c r="DR62" s="428"/>
      <c r="DS62" s="428"/>
      <c r="DT62" s="428"/>
      <c r="DU62" s="428"/>
      <c r="DV62" s="428"/>
      <c r="DW62" s="428"/>
      <c r="DX62" s="428"/>
      <c r="DY62" s="428"/>
      <c r="DZ62" s="428"/>
      <c r="EA62" s="428"/>
      <c r="EB62" s="428"/>
      <c r="EC62" s="428"/>
      <c r="ED62" s="428"/>
      <c r="EE62" s="428"/>
      <c r="EF62" s="428"/>
      <c r="EG62" s="428"/>
      <c r="EO62" s="421"/>
      <c r="EP62" s="421"/>
      <c r="EQ62" s="414"/>
      <c r="ER62" s="416"/>
      <c r="ES62" s="387"/>
      <c r="ET62" s="69"/>
      <c r="EU62" s="69"/>
      <c r="EV62" s="69"/>
      <c r="EW62" s="69"/>
      <c r="EX62" s="69"/>
      <c r="EY62" s="69"/>
      <c r="FH62" s="57"/>
      <c r="FP62" s="1"/>
      <c r="FS62" s="66"/>
      <c r="FT62" s="1"/>
      <c r="FU62" s="1"/>
      <c r="FY62" s="66"/>
      <c r="FZ62" s="66"/>
      <c r="GE62" s="1"/>
      <c r="GK62" s="86"/>
      <c r="GL62" s="118"/>
      <c r="GM62" s="118"/>
      <c r="GO62" s="62"/>
      <c r="GP62" s="63"/>
      <c r="GQ62" s="63"/>
      <c r="GR62" s="62"/>
      <c r="GX62" s="1"/>
      <c r="GY62" s="1"/>
      <c r="HH62" s="65"/>
      <c r="HI62" s="87"/>
      <c r="HJ62" s="88"/>
      <c r="HK62" s="89"/>
      <c r="HL62" s="89"/>
      <c r="HM62" s="89"/>
      <c r="HN62" s="89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</row>
    <row r="63" spans="1:238" ht="4" customHeight="1">
      <c r="A63" s="1230"/>
      <c r="B63" s="1422"/>
      <c r="C63" s="1470"/>
      <c r="D63" s="1423"/>
      <c r="E63" s="1423"/>
      <c r="F63" s="1423"/>
      <c r="G63" s="1423"/>
      <c r="H63" s="1757"/>
      <c r="I63" s="1423"/>
      <c r="J63" s="1423"/>
      <c r="K63" s="1423"/>
      <c r="L63" s="1423"/>
      <c r="M63" s="1423"/>
      <c r="N63" s="1423"/>
      <c r="O63" s="1423"/>
      <c r="P63" s="1423"/>
      <c r="Q63" s="1423"/>
      <c r="R63" s="1423"/>
      <c r="S63" s="1423"/>
      <c r="T63" s="1423"/>
      <c r="U63" s="1423"/>
      <c r="V63" s="1423"/>
      <c r="W63" s="1423"/>
      <c r="X63" s="1469"/>
      <c r="Y63" s="1469"/>
      <c r="Z63" s="2202"/>
      <c r="AA63" s="2212" t="s">
        <v>794</v>
      </c>
      <c r="AB63" s="1469"/>
      <c r="AC63" s="1469"/>
      <c r="AD63" s="1469"/>
      <c r="AE63" s="1469"/>
      <c r="AF63" s="1469"/>
      <c r="AG63" s="1469"/>
      <c r="AH63" s="1479"/>
      <c r="AI63" s="1469"/>
      <c r="AJ63" s="1469"/>
      <c r="AK63" s="1469"/>
      <c r="AL63" s="1469"/>
      <c r="AM63" s="1469"/>
      <c r="AN63" s="1469"/>
      <c r="AO63" s="1469"/>
      <c r="AP63" s="1469"/>
      <c r="AQ63" s="1469"/>
      <c r="AR63" s="1469"/>
      <c r="AS63" s="1469"/>
      <c r="AT63" s="1469"/>
      <c r="AU63" s="1469"/>
      <c r="AV63" s="1469"/>
      <c r="AW63" s="1469"/>
      <c r="AX63" s="1469"/>
      <c r="AY63" s="1469"/>
      <c r="AZ63" s="1469"/>
      <c r="BA63" s="1469"/>
      <c r="BB63" s="1469"/>
      <c r="BC63" s="2202"/>
      <c r="BD63" s="1505"/>
      <c r="BE63" s="1530"/>
      <c r="BF63" s="1520"/>
      <c r="BG63" s="1521"/>
      <c r="BH63" s="1384"/>
      <c r="BI63" s="492"/>
      <c r="BJ63" s="468"/>
      <c r="BK63" s="422"/>
      <c r="BL63" s="422"/>
      <c r="BM63" s="422"/>
      <c r="BN63" s="422"/>
      <c r="BO63" s="422"/>
      <c r="BP63" s="422"/>
      <c r="BQ63" s="422"/>
      <c r="BR63" s="426"/>
      <c r="BS63" s="426"/>
      <c r="BT63" s="426"/>
      <c r="BU63" s="426"/>
      <c r="BV63" s="426"/>
      <c r="BW63" s="424"/>
      <c r="BX63" s="424"/>
      <c r="BY63" s="409"/>
      <c r="BZ63" s="439"/>
      <c r="CA63" s="439"/>
      <c r="CB63" s="439"/>
      <c r="CC63" s="439"/>
      <c r="CD63" s="439"/>
      <c r="CE63" s="439"/>
      <c r="CF63" s="439"/>
      <c r="CG63" s="439"/>
      <c r="CH63" s="439"/>
      <c r="CI63" s="439"/>
      <c r="CJ63" s="439"/>
      <c r="CK63" s="409"/>
      <c r="CL63" s="409"/>
      <c r="CM63" s="409"/>
      <c r="CN63" s="409"/>
      <c r="CO63" s="409"/>
      <c r="CP63" s="409"/>
      <c r="CQ63" s="409"/>
      <c r="CR63" s="434"/>
      <c r="CS63" s="434"/>
      <c r="CT63" s="434"/>
      <c r="CU63" s="434"/>
      <c r="CV63" s="434"/>
      <c r="CW63" s="434"/>
      <c r="CX63" s="2104"/>
      <c r="CY63" s="426"/>
      <c r="CZ63" s="438"/>
      <c r="DA63" s="2105"/>
      <c r="DB63" s="2105"/>
      <c r="DC63" s="2105"/>
      <c r="DD63" s="2105"/>
      <c r="DE63" s="420"/>
      <c r="DF63" s="428"/>
      <c r="DG63" s="428"/>
      <c r="DH63" s="428"/>
      <c r="DI63" s="428"/>
      <c r="DJ63" s="428"/>
      <c r="DK63" s="428"/>
      <c r="DL63" s="428"/>
      <c r="DM63" s="428"/>
      <c r="DN63" s="428"/>
      <c r="DO63" s="428"/>
      <c r="DP63" s="428"/>
      <c r="DQ63" s="428"/>
      <c r="DR63" s="428"/>
      <c r="DS63" s="428"/>
      <c r="DT63" s="428"/>
      <c r="DU63" s="428"/>
      <c r="DV63" s="428"/>
      <c r="DW63" s="428"/>
      <c r="DX63" s="428"/>
      <c r="DY63" s="428"/>
      <c r="DZ63" s="428"/>
      <c r="EA63" s="428"/>
      <c r="EB63" s="428"/>
      <c r="EC63" s="428"/>
      <c r="ED63" s="428"/>
      <c r="EE63" s="428"/>
      <c r="EF63" s="428"/>
      <c r="EG63" s="428"/>
      <c r="EO63" s="421"/>
      <c r="EP63" s="421"/>
      <c r="EQ63" s="414"/>
      <c r="ER63" s="416"/>
      <c r="ES63" s="387"/>
      <c r="ET63" s="69"/>
      <c r="EU63" s="69"/>
      <c r="EV63" s="69"/>
      <c r="EW63" s="69"/>
      <c r="EX63" s="69"/>
      <c r="EY63" s="69"/>
      <c r="FH63" s="57"/>
      <c r="FP63" s="1"/>
      <c r="FS63" s="66"/>
      <c r="FT63" s="1"/>
      <c r="FU63" s="1"/>
      <c r="FY63" s="66"/>
      <c r="FZ63" s="66"/>
      <c r="GE63" s="1"/>
      <c r="GK63" s="86"/>
      <c r="GL63" s="118"/>
      <c r="GM63" s="118"/>
      <c r="GO63" s="62"/>
      <c r="GP63" s="63"/>
      <c r="GQ63" s="63"/>
      <c r="GR63" s="62"/>
      <c r="GX63" s="1"/>
      <c r="GY63" s="1"/>
      <c r="HH63" s="65"/>
      <c r="HI63" s="87"/>
      <c r="HJ63" s="88"/>
      <c r="HK63" s="89"/>
      <c r="HL63" s="89"/>
      <c r="HM63" s="89"/>
      <c r="HN63" s="89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</row>
    <row r="64" spans="1:238" ht="8" customHeight="1" thickBot="1">
      <c r="A64" s="1230"/>
      <c r="B64" s="1422"/>
      <c r="C64" s="1470"/>
      <c r="D64" s="1423"/>
      <c r="E64" s="1423"/>
      <c r="F64" s="1423"/>
      <c r="G64" s="1423"/>
      <c r="H64" s="1757"/>
      <c r="I64" s="1423"/>
      <c r="J64" s="1423"/>
      <c r="K64" s="1423"/>
      <c r="L64" s="1423"/>
      <c r="M64" s="1423"/>
      <c r="N64" s="1423"/>
      <c r="O64" s="1517"/>
      <c r="P64" s="1423"/>
      <c r="Q64" s="1423"/>
      <c r="R64" s="1423"/>
      <c r="S64" s="1423"/>
      <c r="T64" s="1423"/>
      <c r="U64" s="1423"/>
      <c r="V64" s="1423"/>
      <c r="W64" s="1423"/>
      <c r="X64" s="1469"/>
      <c r="Y64" s="1469"/>
      <c r="Z64" s="2202"/>
      <c r="AA64" s="2212"/>
      <c r="AB64" s="1469"/>
      <c r="AC64" s="1469"/>
      <c r="AD64" s="1469"/>
      <c r="AE64" s="1469"/>
      <c r="AF64" s="1469"/>
      <c r="AG64" s="1469"/>
      <c r="AH64" s="1479"/>
      <c r="AI64" s="1469"/>
      <c r="AJ64" s="1469"/>
      <c r="AK64" s="1469"/>
      <c r="AL64" s="1469"/>
      <c r="AM64" s="1469"/>
      <c r="AN64" s="1469"/>
      <c r="AO64" s="1469"/>
      <c r="AP64" s="1469"/>
      <c r="AQ64" s="1469"/>
      <c r="AR64" s="1469"/>
      <c r="AS64" s="1469"/>
      <c r="AT64" s="1469"/>
      <c r="AU64" s="1469"/>
      <c r="AV64" s="1469"/>
      <c r="AW64" s="1469"/>
      <c r="AX64" s="1469"/>
      <c r="AY64" s="1469"/>
      <c r="AZ64" s="1469"/>
      <c r="BA64" s="1469"/>
      <c r="BB64" s="1469"/>
      <c r="BC64" s="2202"/>
      <c r="BD64" s="1546"/>
      <c r="BE64" s="1546"/>
      <c r="BF64" s="1546"/>
      <c r="BG64" s="1547"/>
      <c r="BH64" s="1384"/>
      <c r="BI64" s="492"/>
      <c r="BJ64" s="468"/>
      <c r="BK64" s="422"/>
      <c r="BL64" s="422"/>
      <c r="BM64" s="422"/>
      <c r="BN64" s="422"/>
      <c r="BO64" s="422"/>
      <c r="BP64" s="422"/>
      <c r="BQ64" s="422"/>
      <c r="BR64" s="426"/>
      <c r="BS64" s="426"/>
      <c r="BT64" s="426"/>
      <c r="BU64" s="426"/>
      <c r="BV64" s="426"/>
      <c r="BW64" s="424"/>
      <c r="BX64" s="424"/>
      <c r="BY64" s="409"/>
      <c r="BZ64" s="439"/>
      <c r="CA64" s="439"/>
      <c r="CB64" s="439"/>
      <c r="CC64" s="439"/>
      <c r="CD64" s="439"/>
      <c r="CE64" s="439"/>
      <c r="CF64" s="439"/>
      <c r="CG64" s="439"/>
      <c r="CH64" s="439"/>
      <c r="CI64" s="439"/>
      <c r="CJ64" s="439"/>
      <c r="CK64" s="409"/>
      <c r="CL64" s="409"/>
      <c r="CM64" s="409"/>
      <c r="CN64" s="409"/>
      <c r="CO64" s="409"/>
      <c r="CP64" s="409"/>
      <c r="CQ64" s="409"/>
      <c r="CR64" s="434"/>
      <c r="CS64" s="434"/>
      <c r="CT64" s="434"/>
      <c r="CU64" s="434"/>
      <c r="CV64" s="434"/>
      <c r="CW64" s="434"/>
      <c r="CX64" s="2104"/>
      <c r="CY64" s="426"/>
      <c r="CZ64" s="438"/>
      <c r="DA64" s="2105"/>
      <c r="DB64" s="2105"/>
      <c r="DC64" s="2105"/>
      <c r="DD64" s="2105"/>
      <c r="DE64" s="420"/>
      <c r="DF64" s="428"/>
      <c r="DG64" s="428"/>
      <c r="DH64" s="428"/>
      <c r="DI64" s="428"/>
      <c r="DJ64" s="428"/>
      <c r="DK64" s="428"/>
      <c r="DL64" s="428"/>
      <c r="DM64" s="428"/>
      <c r="DN64" s="428"/>
      <c r="DO64" s="428"/>
      <c r="DP64" s="428"/>
      <c r="DQ64" s="428"/>
      <c r="DR64" s="428"/>
      <c r="DS64" s="428"/>
      <c r="DT64" s="428"/>
      <c r="DU64" s="428"/>
      <c r="DV64" s="428"/>
      <c r="DW64" s="428"/>
      <c r="DX64" s="428"/>
      <c r="DY64" s="428"/>
      <c r="DZ64" s="428"/>
      <c r="EA64" s="428"/>
      <c r="EB64" s="428"/>
      <c r="EC64" s="428"/>
      <c r="ED64" s="428"/>
      <c r="EE64" s="428"/>
      <c r="EF64" s="428"/>
      <c r="EG64" s="428"/>
      <c r="EO64" s="421"/>
      <c r="EP64" s="421"/>
      <c r="EQ64" s="414"/>
      <c r="ER64" s="416"/>
      <c r="ES64" s="387"/>
      <c r="ET64" s="69"/>
      <c r="EU64" s="69"/>
      <c r="EV64" s="69"/>
      <c r="EW64" s="69"/>
      <c r="EX64" s="69"/>
      <c r="EY64" s="69"/>
      <c r="FH64" s="57"/>
      <c r="FP64" s="1"/>
      <c r="FS64" s="66"/>
      <c r="FT64" s="1"/>
      <c r="FU64" s="1"/>
      <c r="FY64" s="66"/>
      <c r="FZ64" s="66"/>
      <c r="GE64" s="1"/>
      <c r="GK64" s="86"/>
      <c r="GL64" s="118"/>
      <c r="GM64" s="118"/>
      <c r="GO64" s="62"/>
      <c r="GP64" s="63"/>
      <c r="GQ64" s="63"/>
      <c r="GR64" s="62"/>
      <c r="GX64" s="1"/>
      <c r="GY64" s="1"/>
      <c r="HH64" s="65"/>
      <c r="HI64" s="87"/>
      <c r="HJ64" s="88"/>
      <c r="HK64" s="89"/>
      <c r="HL64" s="89"/>
      <c r="HM64" s="89"/>
      <c r="HN64" s="89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</row>
    <row r="65" spans="1:238" ht="30" customHeight="1" thickTop="1">
      <c r="A65" s="1230"/>
      <c r="B65" s="1422"/>
      <c r="C65" s="1470"/>
      <c r="D65" s="1423"/>
      <c r="E65" s="1423"/>
      <c r="F65" s="1423"/>
      <c r="G65" s="1423"/>
      <c r="H65" s="1505"/>
      <c r="I65" s="1423"/>
      <c r="J65" s="1423"/>
      <c r="K65" s="1423"/>
      <c r="L65" s="1494"/>
      <c r="M65" s="1494"/>
      <c r="N65" s="1423"/>
      <c r="O65" s="1806"/>
      <c r="P65" s="1423"/>
      <c r="Q65" s="1423"/>
      <c r="R65" s="1423"/>
      <c r="S65" s="1423"/>
      <c r="T65" s="1423"/>
      <c r="U65" s="2180"/>
      <c r="V65" s="1423"/>
      <c r="W65" s="1423"/>
      <c r="X65" s="1469"/>
      <c r="Y65" s="1469"/>
      <c r="Z65" s="2202"/>
      <c r="AA65" s="2212"/>
      <c r="AB65" s="1657"/>
      <c r="AC65" s="1657"/>
      <c r="AD65" s="1657"/>
      <c r="AE65" s="1469"/>
      <c r="AF65" s="1469"/>
      <c r="AG65" s="1469"/>
      <c r="AH65" s="1479"/>
      <c r="AI65" s="1469"/>
      <c r="AJ65" s="1469"/>
      <c r="AK65" s="1469"/>
      <c r="AL65" s="1469"/>
      <c r="AM65" s="1469" t="s">
        <v>657</v>
      </c>
      <c r="AN65" s="1469"/>
      <c r="AO65" s="1469"/>
      <c r="AP65" s="1469"/>
      <c r="AQ65" s="1469"/>
      <c r="AR65" s="1469"/>
      <c r="AS65" s="2089" t="s">
        <v>665</v>
      </c>
      <c r="AT65" s="2089"/>
      <c r="AU65" s="2089"/>
      <c r="AV65" s="2089"/>
      <c r="AW65" s="2089"/>
      <c r="AX65" s="2089"/>
      <c r="AY65" s="2089"/>
      <c r="AZ65" s="1469"/>
      <c r="BA65" s="1469"/>
      <c r="BB65" s="1469"/>
      <c r="BC65" s="2202"/>
      <c r="BD65" s="1546"/>
      <c r="BE65" s="1546"/>
      <c r="BF65" s="1546"/>
      <c r="BG65" s="1547"/>
      <c r="BH65" s="1384"/>
      <c r="BI65" s="492"/>
      <c r="BJ65" s="468"/>
      <c r="BK65" s="409"/>
      <c r="BL65" s="409"/>
      <c r="BM65" s="409"/>
      <c r="BN65" s="409"/>
      <c r="BO65" s="409"/>
      <c r="BP65" s="409"/>
      <c r="BQ65" s="409"/>
      <c r="BR65" s="426"/>
      <c r="BS65" s="426"/>
      <c r="BT65" s="426"/>
      <c r="BU65" s="426"/>
      <c r="BV65" s="426"/>
      <c r="BW65" s="422"/>
      <c r="BX65" s="422"/>
      <c r="BY65" s="426"/>
      <c r="BZ65" s="415"/>
      <c r="CA65" s="415"/>
      <c r="CB65" s="415"/>
      <c r="CC65" s="415"/>
      <c r="CD65" s="415"/>
      <c r="CE65" s="415"/>
      <c r="CF65" s="415"/>
      <c r="CG65" s="415"/>
      <c r="CH65" s="415"/>
      <c r="CI65" s="415"/>
      <c r="CJ65" s="415"/>
      <c r="CK65" s="434"/>
      <c r="CL65" s="434"/>
      <c r="CM65" s="439"/>
      <c r="CN65" s="434"/>
      <c r="CO65" s="434"/>
      <c r="CP65" s="434"/>
      <c r="CQ65" s="434"/>
      <c r="CR65" s="434"/>
      <c r="CS65" s="434"/>
      <c r="CT65" s="434"/>
      <c r="CU65" s="434"/>
      <c r="CV65" s="434"/>
      <c r="CW65" s="434"/>
      <c r="CX65" s="2104"/>
      <c r="CY65" s="426"/>
      <c r="CZ65" s="415"/>
      <c r="DA65" s="2105"/>
      <c r="DB65" s="2105"/>
      <c r="DC65" s="2105"/>
      <c r="DD65" s="2105"/>
      <c r="DE65" s="420"/>
      <c r="DF65" s="2107" t="s">
        <v>9</v>
      </c>
      <c r="DG65" s="2107"/>
      <c r="DH65" s="2107"/>
      <c r="DI65" s="2107"/>
      <c r="DJ65" s="2107"/>
      <c r="DK65" s="2107"/>
      <c r="DL65" s="2107"/>
      <c r="DM65" s="2107"/>
      <c r="DN65" s="2107"/>
      <c r="DO65" s="2107"/>
      <c r="DP65" s="2107"/>
      <c r="DQ65" s="2107"/>
      <c r="DR65" s="2107"/>
      <c r="DS65" s="2107"/>
      <c r="DT65" s="2107"/>
      <c r="DU65" s="2107"/>
      <c r="DV65" s="2107"/>
      <c r="DW65" s="2107"/>
      <c r="DX65" s="2107"/>
      <c r="DY65" s="2107"/>
      <c r="DZ65" s="2107"/>
      <c r="EA65" s="2107"/>
      <c r="EB65" s="2107"/>
      <c r="EC65" s="2107"/>
      <c r="ED65" s="2107"/>
      <c r="EE65" s="2107"/>
      <c r="EF65" s="2107"/>
      <c r="EG65" s="2107"/>
      <c r="EO65" s="421"/>
      <c r="EP65" s="440"/>
      <c r="EQ65" s="414"/>
      <c r="ER65" s="409"/>
      <c r="ES65" s="387"/>
      <c r="ET65" s="69"/>
      <c r="EU65" s="69"/>
      <c r="EV65" s="69"/>
      <c r="EW65" s="69"/>
      <c r="EX65" s="69"/>
      <c r="EY65" s="69"/>
      <c r="FH65" s="57"/>
      <c r="FI65" s="56">
        <f>IF(AY19="",0,1)</f>
        <v>0</v>
      </c>
      <c r="FK65" s="77">
        <f>IF(FI65+FI66+FI68&gt;0,1,0)</f>
        <v>0</v>
      </c>
      <c r="FL65" s="77">
        <f>IF(FI46+FI56&gt;0,1,0)</f>
        <v>0</v>
      </c>
      <c r="FM65" s="62">
        <f>FM46+FM56</f>
        <v>0</v>
      </c>
      <c r="FN65" s="59" t="str">
        <f>IF(FM65&gt;=2,AY19,"")</f>
        <v/>
      </c>
      <c r="FO65" s="59">
        <f>AY19</f>
        <v>0</v>
      </c>
      <c r="FP65" s="60"/>
      <c r="FQ65" s="60"/>
      <c r="FS65" s="66"/>
      <c r="FT65" s="1"/>
      <c r="FU65" s="1"/>
      <c r="FY65" s="66"/>
      <c r="FZ65" s="66"/>
      <c r="GE65" s="1"/>
      <c r="GJ65" s="90"/>
      <c r="GK65" s="2086"/>
      <c r="GL65" s="2062"/>
      <c r="GM65" s="2062"/>
      <c r="GN65" s="91"/>
      <c r="GO65" s="62"/>
      <c r="GP65" s="63"/>
      <c r="GQ65" s="63"/>
      <c r="GR65" s="62"/>
      <c r="GX65" s="1"/>
      <c r="GY65" s="1"/>
      <c r="HH65" s="65"/>
      <c r="HI65" s="92"/>
      <c r="HJ65" s="2125" t="s">
        <v>10</v>
      </c>
      <c r="HK65" s="2125"/>
      <c r="HL65" s="2125"/>
      <c r="HM65" s="2125"/>
      <c r="HN65" s="2125"/>
      <c r="HO65" s="2128" t="s">
        <v>11</v>
      </c>
      <c r="HP65" s="2128"/>
      <c r="HQ65" s="2128"/>
      <c r="HR65" s="2128"/>
      <c r="HS65" s="2128"/>
      <c r="HT65" s="2128"/>
      <c r="HU65" s="2128"/>
      <c r="HV65" s="2128"/>
      <c r="HW65" s="2128"/>
      <c r="HX65" s="2128"/>
      <c r="HY65" s="2128"/>
      <c r="HZ65" s="2112" t="str">
        <f>IF(FN65="","",FN65)</f>
        <v/>
      </c>
      <c r="IA65" s="2113"/>
      <c r="IB65" s="2113"/>
      <c r="IC65" s="2113"/>
      <c r="ID65" s="76"/>
    </row>
    <row r="66" spans="1:238" ht="6" customHeight="1" thickBot="1">
      <c r="A66" s="1230"/>
      <c r="B66" s="1422"/>
      <c r="C66" s="1470"/>
      <c r="D66" s="1423"/>
      <c r="E66" s="1423"/>
      <c r="F66" s="1423"/>
      <c r="G66" s="1423"/>
      <c r="H66" s="1517"/>
      <c r="I66" s="1423"/>
      <c r="J66" s="1423"/>
      <c r="K66" s="1423"/>
      <c r="L66" s="1494"/>
      <c r="M66" s="1494"/>
      <c r="N66" s="1423"/>
      <c r="O66" s="1807"/>
      <c r="P66" s="1423"/>
      <c r="Q66" s="1423"/>
      <c r="R66" s="1423"/>
      <c r="S66" s="1423"/>
      <c r="T66" s="1423"/>
      <c r="U66" s="2180"/>
      <c r="V66" s="1423"/>
      <c r="W66" s="1423"/>
      <c r="X66" s="1469"/>
      <c r="Y66" s="1469"/>
      <c r="Z66" s="2202"/>
      <c r="AA66" s="2212"/>
      <c r="AB66" s="1657"/>
      <c r="AC66" s="1657"/>
      <c r="AD66" s="1657"/>
      <c r="AE66" s="1469"/>
      <c r="AF66" s="1469"/>
      <c r="AG66" s="1469"/>
      <c r="AH66" s="1479"/>
      <c r="AI66" s="1469"/>
      <c r="AJ66" s="1469"/>
      <c r="AK66" s="1469"/>
      <c r="AL66" s="1469"/>
      <c r="AM66" s="1469"/>
      <c r="AN66" s="1469"/>
      <c r="AO66" s="1469"/>
      <c r="AP66" s="1469"/>
      <c r="AQ66" s="1469"/>
      <c r="AR66" s="1469"/>
      <c r="AS66" s="1469"/>
      <c r="AT66" s="1469"/>
      <c r="AU66" s="1469"/>
      <c r="AV66" s="1469"/>
      <c r="AW66" s="1469"/>
      <c r="AX66" s="1469"/>
      <c r="AY66" s="1469"/>
      <c r="AZ66" s="1469"/>
      <c r="BA66" s="1469"/>
      <c r="BB66" s="1469"/>
      <c r="BC66" s="2202"/>
      <c r="BD66" s="1546"/>
      <c r="BE66" s="1546"/>
      <c r="BF66" s="1546"/>
      <c r="BG66" s="1547"/>
      <c r="BH66" s="1384"/>
      <c r="BI66" s="492"/>
      <c r="BJ66" s="468"/>
      <c r="BK66" s="409"/>
      <c r="BL66" s="409"/>
      <c r="BM66" s="409"/>
      <c r="BN66" s="409"/>
      <c r="BO66" s="409"/>
      <c r="BP66" s="409"/>
      <c r="BQ66" s="409"/>
      <c r="BR66" s="431"/>
      <c r="BS66" s="431"/>
      <c r="BT66" s="431"/>
      <c r="BU66" s="431"/>
      <c r="BV66" s="431"/>
      <c r="BW66" s="431"/>
      <c r="BX66" s="431"/>
      <c r="BY66" s="425"/>
      <c r="BZ66" s="425"/>
      <c r="CA66" s="425"/>
      <c r="CB66" s="425"/>
      <c r="CC66" s="425"/>
      <c r="CD66" s="425"/>
      <c r="CE66" s="434"/>
      <c r="CF66" s="434"/>
      <c r="CG66" s="434"/>
      <c r="CH66" s="434"/>
      <c r="CI66" s="434"/>
      <c r="CJ66" s="434"/>
      <c r="CK66" s="434"/>
      <c r="CL66" s="434"/>
      <c r="CM66" s="434"/>
      <c r="CN66" s="434"/>
      <c r="CO66" s="434"/>
      <c r="CP66" s="434"/>
      <c r="CQ66" s="434"/>
      <c r="CR66" s="434"/>
      <c r="CS66" s="434"/>
      <c r="CT66" s="434"/>
      <c r="CU66" s="434"/>
      <c r="CV66" s="434"/>
      <c r="CW66" s="434"/>
      <c r="CX66" s="2104"/>
      <c r="CY66" s="426"/>
      <c r="CZ66" s="415"/>
      <c r="DA66" s="2105"/>
      <c r="DB66" s="2105"/>
      <c r="DC66" s="2105"/>
      <c r="DD66" s="2105"/>
      <c r="DE66" s="420"/>
      <c r="DF66" s="441"/>
      <c r="DG66" s="441"/>
      <c r="DH66" s="441"/>
      <c r="DI66" s="441"/>
      <c r="DJ66" s="441"/>
      <c r="DK66" s="441"/>
      <c r="DL66" s="441"/>
      <c r="DM66" s="441"/>
      <c r="DN66" s="441"/>
      <c r="DO66" s="441"/>
      <c r="DP66" s="441"/>
      <c r="DQ66" s="441"/>
      <c r="DR66" s="441"/>
      <c r="DS66" s="441"/>
      <c r="DT66" s="441"/>
      <c r="DU66" s="441"/>
      <c r="DV66" s="441"/>
      <c r="DW66" s="441"/>
      <c r="DX66" s="441"/>
      <c r="DY66" s="441"/>
      <c r="DZ66" s="441"/>
      <c r="EA66" s="441"/>
      <c r="EB66" s="441"/>
      <c r="EC66" s="441"/>
      <c r="ED66" s="441"/>
      <c r="EE66" s="441"/>
      <c r="EF66" s="441"/>
      <c r="EG66" s="441"/>
      <c r="EH66" s="441"/>
      <c r="EI66" s="441"/>
      <c r="EJ66" s="441"/>
      <c r="EK66" s="441"/>
      <c r="EL66" s="441"/>
      <c r="EM66" s="441"/>
      <c r="EN66" s="441"/>
      <c r="EO66" s="441"/>
      <c r="EP66" s="441"/>
      <c r="EQ66" s="414"/>
      <c r="ER66" s="409"/>
      <c r="ES66" s="387"/>
      <c r="ET66" s="69"/>
      <c r="EU66" s="69"/>
      <c r="EV66" s="69"/>
      <c r="EW66" s="69"/>
      <c r="EX66" s="69"/>
      <c r="EY66" s="69"/>
      <c r="FH66" s="57" t="s">
        <v>822</v>
      </c>
      <c r="FI66" s="56">
        <f>IF(AY22="",0,1)</f>
        <v>0</v>
      </c>
      <c r="FK66" s="56">
        <f>IF(DF251="",0,1)</f>
        <v>0</v>
      </c>
      <c r="FL66" s="1">
        <f>FK65+FK66+FK68</f>
        <v>0</v>
      </c>
      <c r="FM66" s="1">
        <f>FM65</f>
        <v>0</v>
      </c>
      <c r="FN66" s="59" t="str">
        <f>IF(FM66&gt;=2,AY22,"")</f>
        <v/>
      </c>
      <c r="FO66" s="59">
        <f>AY22</f>
        <v>0</v>
      </c>
      <c r="FP66" s="56" t="b">
        <f>IF(AY12="",FALSE,TRUE)</f>
        <v>0</v>
      </c>
      <c r="FQ66" s="60"/>
      <c r="FR66" s="60"/>
      <c r="FS66" s="66"/>
      <c r="FT66" s="1"/>
      <c r="FU66" s="1"/>
      <c r="FY66" s="66"/>
      <c r="FZ66" s="66"/>
      <c r="GE66" s="1"/>
      <c r="GJ66" s="93"/>
      <c r="GK66" s="2086"/>
      <c r="GL66" s="2114"/>
      <c r="GM66" s="2115"/>
      <c r="GN66" s="94"/>
      <c r="GO66" s="62"/>
      <c r="GP66" s="63"/>
      <c r="GQ66" s="63"/>
      <c r="GR66" s="62"/>
      <c r="GX66" s="1"/>
      <c r="GY66" s="1"/>
      <c r="HH66" s="65"/>
      <c r="HI66" s="95"/>
      <c r="HJ66" s="2126"/>
      <c r="HK66" s="2126"/>
      <c r="HL66" s="2126"/>
      <c r="HM66" s="2126"/>
      <c r="HN66" s="2126"/>
      <c r="HO66" s="2116" t="s">
        <v>12</v>
      </c>
      <c r="HP66" s="2116"/>
      <c r="HQ66" s="2116"/>
      <c r="HR66" s="2116"/>
      <c r="HS66" s="2116"/>
      <c r="HT66" s="2116"/>
      <c r="HU66" s="2116"/>
      <c r="HV66" s="2116"/>
      <c r="HW66" s="2116"/>
      <c r="HX66" s="2116"/>
      <c r="HY66" s="2116"/>
      <c r="HZ66" s="2117" t="str">
        <f>IF(FN66="","",FN66)</f>
        <v/>
      </c>
      <c r="IA66" s="2118"/>
      <c r="IB66" s="2118"/>
      <c r="IC66" s="2118"/>
      <c r="ID66" s="81"/>
    </row>
    <row r="67" spans="1:238" ht="30" customHeight="1" thickBot="1">
      <c r="A67" s="1230"/>
      <c r="B67" s="1422"/>
      <c r="C67" s="1470"/>
      <c r="D67" s="1423"/>
      <c r="E67" s="1423"/>
      <c r="F67" s="1423"/>
      <c r="G67" s="1423"/>
      <c r="H67" s="1505"/>
      <c r="I67" s="1423"/>
      <c r="J67" s="1423"/>
      <c r="K67" s="1423"/>
      <c r="L67" s="1494"/>
      <c r="M67" s="1494"/>
      <c r="N67" s="1423"/>
      <c r="O67" s="1808"/>
      <c r="P67" s="1423"/>
      <c r="Q67" s="1423"/>
      <c r="R67" s="1423"/>
      <c r="S67" s="1423"/>
      <c r="T67" s="1423"/>
      <c r="U67" s="1423"/>
      <c r="V67" s="1423"/>
      <c r="W67" s="1423"/>
      <c r="X67" s="1469"/>
      <c r="Y67" s="1469"/>
      <c r="Z67" s="2202"/>
      <c r="AA67" s="2212"/>
      <c r="AB67" s="1657"/>
      <c r="AC67" s="1657"/>
      <c r="AD67" s="1657"/>
      <c r="AE67" s="1469"/>
      <c r="AF67" s="1469"/>
      <c r="AG67" s="1548" t="s">
        <v>781</v>
      </c>
      <c r="AH67" s="1479" t="s">
        <v>662</v>
      </c>
      <c r="AI67" s="1469"/>
      <c r="AJ67" s="1469"/>
      <c r="AK67" s="1525"/>
      <c r="AL67" s="1474"/>
      <c r="AM67" s="1463"/>
      <c r="AN67" s="1474"/>
      <c r="AO67" s="1549"/>
      <c r="AP67" s="1229"/>
      <c r="AQ67" s="1550"/>
      <c r="AR67" s="1469"/>
      <c r="AS67" s="2087"/>
      <c r="AT67" s="2087"/>
      <c r="AU67" s="2087"/>
      <c r="AV67" s="2087"/>
      <c r="AW67" s="2087"/>
      <c r="AX67" s="2087"/>
      <c r="AY67" s="2087"/>
      <c r="AZ67" s="1469"/>
      <c r="BA67" s="1551"/>
      <c r="BB67" s="1469"/>
      <c r="BC67" s="2202"/>
      <c r="BD67" s="1546"/>
      <c r="BE67" s="1546"/>
      <c r="BF67" s="1546"/>
      <c r="BG67" s="1547"/>
      <c r="BH67" s="1384"/>
      <c r="BI67" s="492"/>
      <c r="BJ67" s="468"/>
      <c r="BK67" s="409"/>
      <c r="BL67" s="409"/>
      <c r="BM67" s="409"/>
      <c r="BN67" s="409"/>
      <c r="BO67" s="409"/>
      <c r="BP67" s="409"/>
      <c r="BQ67" s="409"/>
      <c r="BR67" s="431"/>
      <c r="BS67" s="431"/>
      <c r="BT67" s="431"/>
      <c r="BU67" s="431"/>
      <c r="BV67" s="431"/>
      <c r="BW67" s="431"/>
      <c r="BX67" s="431"/>
      <c r="BY67" s="425"/>
      <c r="BZ67" s="425"/>
      <c r="CA67" s="425"/>
      <c r="CB67" s="425"/>
      <c r="CC67" s="425"/>
      <c r="CD67" s="425"/>
      <c r="CE67" s="434"/>
      <c r="CF67" s="434"/>
      <c r="CG67" s="434"/>
      <c r="CH67" s="434"/>
      <c r="CI67" s="434"/>
      <c r="CJ67" s="434"/>
      <c r="CK67" s="434"/>
      <c r="CL67" s="434"/>
      <c r="CM67" s="434"/>
      <c r="CN67" s="434"/>
      <c r="CO67" s="434"/>
      <c r="CP67" s="434"/>
      <c r="CQ67" s="434"/>
      <c r="CR67" s="434"/>
      <c r="CS67" s="434"/>
      <c r="CT67" s="434"/>
      <c r="CU67" s="434"/>
      <c r="CV67" s="434"/>
      <c r="CW67" s="434"/>
      <c r="CX67" s="434"/>
      <c r="CY67" s="426"/>
      <c r="CZ67" s="415"/>
      <c r="DA67" s="419"/>
      <c r="DB67" s="419"/>
      <c r="DC67" s="419"/>
      <c r="DD67" s="419"/>
      <c r="DE67" s="420"/>
      <c r="DF67" s="441"/>
      <c r="DG67" s="441"/>
      <c r="DH67" s="441"/>
      <c r="DI67" s="441"/>
      <c r="DJ67" s="441"/>
      <c r="DK67" s="441"/>
      <c r="DL67" s="441"/>
      <c r="DM67" s="441"/>
      <c r="DN67" s="441"/>
      <c r="DO67" s="441"/>
      <c r="DP67" s="441"/>
      <c r="DQ67" s="441"/>
      <c r="DR67" s="441"/>
      <c r="DS67" s="441"/>
      <c r="DT67" s="441"/>
      <c r="DU67" s="441"/>
      <c r="DV67" s="441"/>
      <c r="DW67" s="441"/>
      <c r="DX67" s="441"/>
      <c r="DY67" s="441"/>
      <c r="DZ67" s="441"/>
      <c r="EA67" s="441"/>
      <c r="EB67" s="441"/>
      <c r="EC67" s="441"/>
      <c r="ED67" s="441"/>
      <c r="EE67" s="441"/>
      <c r="EF67" s="441"/>
      <c r="EG67" s="441"/>
      <c r="EH67" s="441"/>
      <c r="EI67" s="441"/>
      <c r="EJ67" s="441"/>
      <c r="EK67" s="441"/>
      <c r="EL67" s="441"/>
      <c r="EM67" s="441"/>
      <c r="EN67" s="441"/>
      <c r="EO67" s="441"/>
      <c r="EP67" s="441"/>
      <c r="EQ67" s="414"/>
      <c r="ER67" s="409"/>
      <c r="ES67" s="387"/>
      <c r="ET67" s="69"/>
      <c r="EU67" s="69"/>
      <c r="EV67" s="69"/>
      <c r="EW67" s="69"/>
      <c r="EX67" s="69"/>
      <c r="EY67" s="69"/>
      <c r="FH67" s="57" t="s">
        <v>815</v>
      </c>
      <c r="FN67" s="59"/>
      <c r="FO67" s="59"/>
      <c r="FP67" s="56"/>
      <c r="FQ67" s="60"/>
      <c r="FR67" s="60"/>
      <c r="FS67" s="66"/>
      <c r="FT67" s="1"/>
      <c r="FU67" s="1"/>
      <c r="FY67" s="66"/>
      <c r="FZ67" s="66"/>
      <c r="GE67" s="1"/>
      <c r="GJ67" s="93"/>
      <c r="GK67" s="2086"/>
      <c r="GL67" s="117"/>
      <c r="GM67" s="117"/>
      <c r="GN67" s="91"/>
      <c r="GO67" s="62"/>
      <c r="GP67" s="63"/>
      <c r="GQ67" s="63"/>
      <c r="GR67" s="62"/>
      <c r="GX67" s="1"/>
      <c r="GY67" s="1"/>
      <c r="HH67" s="65"/>
      <c r="HI67" s="95"/>
      <c r="HJ67" s="2126"/>
      <c r="HK67" s="2126"/>
      <c r="HL67" s="2126"/>
      <c r="HM67" s="2126"/>
      <c r="HN67" s="2126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2"/>
      <c r="IA67" s="61"/>
      <c r="IB67" s="61"/>
      <c r="IC67" s="61"/>
      <c r="ID67" s="81"/>
    </row>
    <row r="68" spans="1:238" ht="4" customHeight="1" thickBot="1">
      <c r="A68" s="1230"/>
      <c r="B68" s="1422"/>
      <c r="C68" s="1470"/>
      <c r="D68" s="1423"/>
      <c r="E68" s="1423"/>
      <c r="F68" s="1423"/>
      <c r="G68" s="1423"/>
      <c r="H68" s="1423"/>
      <c r="I68" s="1423"/>
      <c r="J68" s="1423"/>
      <c r="K68" s="1423"/>
      <c r="L68" s="1494"/>
      <c r="M68" s="1494"/>
      <c r="N68" s="1423"/>
      <c r="O68" s="1808"/>
      <c r="P68" s="1423"/>
      <c r="Q68" s="1423"/>
      <c r="R68" s="1423"/>
      <c r="S68" s="1423"/>
      <c r="T68" s="1423"/>
      <c r="U68" s="1423"/>
      <c r="V68" s="1423"/>
      <c r="W68" s="1423"/>
      <c r="X68" s="1469"/>
      <c r="Y68" s="1469"/>
      <c r="Z68" s="2202"/>
      <c r="AA68" s="2212"/>
      <c r="AB68" s="1657"/>
      <c r="AC68" s="1657"/>
      <c r="AD68" s="1657"/>
      <c r="AE68" s="1469"/>
      <c r="AF68" s="1469"/>
      <c r="AG68" s="1505"/>
      <c r="AH68" s="1479"/>
      <c r="AI68" s="2046" t="s">
        <v>662</v>
      </c>
      <c r="AJ68" s="2046"/>
      <c r="AK68" s="1469"/>
      <c r="AL68" s="1469"/>
      <c r="AM68" s="1469"/>
      <c r="AN68" s="1469"/>
      <c r="AO68" s="1469"/>
      <c r="AP68" s="1469"/>
      <c r="AQ68" s="1469"/>
      <c r="AR68" s="1469"/>
      <c r="AS68" s="1469"/>
      <c r="AT68" s="1469"/>
      <c r="AU68" s="1469"/>
      <c r="AV68" s="1469"/>
      <c r="AW68" s="1469"/>
      <c r="AX68" s="1469"/>
      <c r="AY68" s="1469"/>
      <c r="AZ68" s="2046" t="s">
        <v>776</v>
      </c>
      <c r="BA68" s="1469"/>
      <c r="BB68" s="1469"/>
      <c r="BC68" s="2202"/>
      <c r="BD68" s="1546"/>
      <c r="BE68" s="1546"/>
      <c r="BF68" s="1546"/>
      <c r="BG68" s="1547"/>
      <c r="BH68" s="1384"/>
      <c r="BI68" s="492"/>
      <c r="BJ68" s="468"/>
      <c r="BK68" s="431"/>
      <c r="BL68" s="431"/>
      <c r="BM68" s="431"/>
      <c r="BN68" s="431"/>
      <c r="BO68" s="431"/>
      <c r="BP68" s="431"/>
      <c r="BQ68" s="431"/>
      <c r="BR68" s="431"/>
      <c r="BS68" s="431"/>
      <c r="BT68" s="431"/>
      <c r="BU68" s="431"/>
      <c r="BV68" s="431"/>
      <c r="BW68" s="431"/>
      <c r="BX68" s="431"/>
      <c r="BY68" s="425"/>
      <c r="BZ68" s="425"/>
      <c r="CA68" s="425"/>
      <c r="CB68" s="425"/>
      <c r="CC68" s="425"/>
      <c r="CD68" s="425"/>
      <c r="CE68" s="434"/>
      <c r="CF68" s="434"/>
      <c r="CG68" s="434"/>
      <c r="CH68" s="434"/>
      <c r="CI68" s="434"/>
      <c r="CJ68" s="434"/>
      <c r="CK68" s="434"/>
      <c r="CL68" s="434"/>
      <c r="CM68" s="434"/>
      <c r="CN68" s="434"/>
      <c r="CO68" s="434"/>
      <c r="CP68" s="434"/>
      <c r="CQ68" s="434"/>
      <c r="CR68" s="434"/>
      <c r="CS68" s="434"/>
      <c r="CT68" s="434"/>
      <c r="CU68" s="434"/>
      <c r="CV68" s="434"/>
      <c r="CW68" s="434"/>
      <c r="CX68" s="434"/>
      <c r="CY68" s="434"/>
      <c r="CZ68" s="415"/>
      <c r="DA68" s="435"/>
      <c r="DB68" s="435"/>
      <c r="DC68" s="435"/>
      <c r="DD68" s="436"/>
      <c r="DE68" s="420"/>
      <c r="DF68" s="441"/>
      <c r="DG68" s="441"/>
      <c r="DH68" s="441"/>
      <c r="DI68" s="441"/>
      <c r="DJ68" s="441"/>
      <c r="DK68" s="441"/>
      <c r="DL68" s="441"/>
      <c r="DM68" s="441"/>
      <c r="DN68" s="441"/>
      <c r="DO68" s="441"/>
      <c r="DP68" s="441"/>
      <c r="DQ68" s="441"/>
      <c r="DR68" s="441"/>
      <c r="DS68" s="441"/>
      <c r="DT68" s="441"/>
      <c r="DU68" s="441"/>
      <c r="DV68" s="441"/>
      <c r="DW68" s="441"/>
      <c r="DX68" s="441"/>
      <c r="DY68" s="441"/>
      <c r="DZ68" s="441"/>
      <c r="EA68" s="441"/>
      <c r="EB68" s="441"/>
      <c r="EC68" s="441"/>
      <c r="ED68" s="441"/>
      <c r="EE68" s="441"/>
      <c r="EF68" s="441"/>
      <c r="EG68" s="441"/>
      <c r="EH68" s="441"/>
      <c r="EI68" s="441"/>
      <c r="EJ68" s="441"/>
      <c r="EK68" s="441"/>
      <c r="EL68" s="441"/>
      <c r="EM68" s="441"/>
      <c r="EN68" s="441"/>
      <c r="EO68" s="441"/>
      <c r="EP68" s="441"/>
      <c r="EQ68" s="414"/>
      <c r="ER68" s="409"/>
      <c r="ES68" s="387"/>
      <c r="ET68" s="69"/>
      <c r="EU68" s="69"/>
      <c r="EV68" s="69"/>
      <c r="EW68" s="69"/>
      <c r="EX68" s="69"/>
      <c r="EY68" s="69"/>
      <c r="FI68" s="56">
        <f>IF(AY25="",0,1)</f>
        <v>0</v>
      </c>
      <c r="FJ68" s="96" t="b">
        <f>IF(FI65+FI66+FI68&gt;=1,"",TRUE)</f>
        <v>1</v>
      </c>
      <c r="FK68" s="56">
        <f>IF(DF252="",0,1)</f>
        <v>0</v>
      </c>
      <c r="FL68" s="56" t="b">
        <f>IF(FL66=0,FALSE,TRUE)</f>
        <v>0</v>
      </c>
      <c r="FM68" s="1">
        <f>FM66</f>
        <v>0</v>
      </c>
      <c r="FN68" s="59" t="str">
        <f>IF(FM68&gt;=2,AY25,"")</f>
        <v/>
      </c>
      <c r="FO68" s="59">
        <f>AY25</f>
        <v>0</v>
      </c>
      <c r="FP68" s="60"/>
      <c r="FQ68" s="60"/>
      <c r="FR68" s="60"/>
      <c r="FS68" s="66"/>
      <c r="FT68" s="1"/>
      <c r="FU68" s="1"/>
      <c r="FY68" s="66"/>
      <c r="FZ68" s="66"/>
      <c r="GE68" s="1"/>
      <c r="GJ68" s="97"/>
      <c r="GK68" s="2086"/>
      <c r="GL68" s="2062"/>
      <c r="GM68" s="2062"/>
      <c r="GN68" s="91"/>
      <c r="GO68" s="62"/>
      <c r="GP68" s="63"/>
      <c r="GQ68" s="63"/>
      <c r="GR68" s="62"/>
      <c r="GX68" s="1"/>
      <c r="GY68" s="1"/>
      <c r="HH68" s="65"/>
      <c r="HI68" s="98"/>
      <c r="HJ68" s="2127"/>
      <c r="HK68" s="2127"/>
      <c r="HL68" s="2127"/>
      <c r="HM68" s="2127"/>
      <c r="HN68" s="2127"/>
      <c r="HO68" s="2101" t="s">
        <v>14</v>
      </c>
      <c r="HP68" s="2101"/>
      <c r="HQ68" s="2101"/>
      <c r="HR68" s="2101"/>
      <c r="HS68" s="2101"/>
      <c r="HT68" s="2101"/>
      <c r="HU68" s="2101"/>
      <c r="HV68" s="2101"/>
      <c r="HW68" s="2101"/>
      <c r="HX68" s="2101"/>
      <c r="HY68" s="2101"/>
      <c r="HZ68" s="2102" t="str">
        <f>IF(FN68="","",FN68)</f>
        <v/>
      </c>
      <c r="IA68" s="2103"/>
      <c r="IB68" s="2103"/>
      <c r="IC68" s="2103"/>
      <c r="ID68" s="85"/>
    </row>
    <row r="69" spans="1:238" ht="4" customHeight="1" thickTop="1" thickBot="1">
      <c r="A69" s="1230"/>
      <c r="B69" s="1422"/>
      <c r="C69" s="1470"/>
      <c r="D69" s="1423"/>
      <c r="E69" s="1423"/>
      <c r="F69" s="1423"/>
      <c r="G69" s="1423"/>
      <c r="H69" s="1423"/>
      <c r="I69" s="1423"/>
      <c r="J69" s="1423"/>
      <c r="K69" s="1423"/>
      <c r="L69" s="1494"/>
      <c r="M69" s="1494"/>
      <c r="N69" s="1423"/>
      <c r="O69" s="1808"/>
      <c r="P69" s="1423"/>
      <c r="Q69" s="1423"/>
      <c r="R69" s="1423"/>
      <c r="S69" s="1423"/>
      <c r="T69" s="1423"/>
      <c r="U69" s="1423"/>
      <c r="V69" s="1423"/>
      <c r="W69" s="1423"/>
      <c r="X69" s="1469"/>
      <c r="Y69" s="1469"/>
      <c r="Z69" s="2202"/>
      <c r="AA69" s="2212"/>
      <c r="AB69" s="1657"/>
      <c r="AC69" s="1657"/>
      <c r="AD69" s="1657"/>
      <c r="AE69" s="1469"/>
      <c r="AF69" s="1469"/>
      <c r="AG69" s="1505"/>
      <c r="AH69" s="1479"/>
      <c r="AI69" s="2046"/>
      <c r="AJ69" s="2046"/>
      <c r="AK69" s="1469"/>
      <c r="AL69" s="1469"/>
      <c r="AM69" s="2199"/>
      <c r="AN69" s="2199"/>
      <c r="AO69" s="2199"/>
      <c r="AP69" s="2199"/>
      <c r="AQ69" s="2199"/>
      <c r="AR69" s="2199"/>
      <c r="AS69" s="2199"/>
      <c r="AT69" s="2199"/>
      <c r="AU69" s="2199"/>
      <c r="AV69" s="2199"/>
      <c r="AW69" s="2199"/>
      <c r="AX69" s="2199"/>
      <c r="AY69" s="2199"/>
      <c r="AZ69" s="2046"/>
      <c r="BA69" s="1469"/>
      <c r="BB69" s="1469"/>
      <c r="BC69" s="2202"/>
      <c r="BD69" s="1546"/>
      <c r="BE69" s="1546"/>
      <c r="BF69" s="1546"/>
      <c r="BG69" s="1547"/>
      <c r="BH69" s="1384"/>
      <c r="BI69" s="492"/>
      <c r="BJ69" s="468"/>
      <c r="BK69" s="431"/>
      <c r="BL69" s="431"/>
      <c r="BM69" s="431"/>
      <c r="BN69" s="431"/>
      <c r="BO69" s="431"/>
      <c r="BP69" s="431"/>
      <c r="BQ69" s="431"/>
      <c r="BR69" s="431"/>
      <c r="BS69" s="431"/>
      <c r="BT69" s="431"/>
      <c r="BU69" s="431"/>
      <c r="BV69" s="431"/>
      <c r="BW69" s="431"/>
      <c r="BX69" s="431"/>
      <c r="BY69" s="425"/>
      <c r="BZ69" s="425"/>
      <c r="CA69" s="425"/>
      <c r="CB69" s="425"/>
      <c r="CC69" s="425"/>
      <c r="CD69" s="425"/>
      <c r="CE69" s="434"/>
      <c r="CF69" s="434"/>
      <c r="CG69" s="434"/>
      <c r="CH69" s="434"/>
      <c r="CI69" s="434"/>
      <c r="CJ69" s="434"/>
      <c r="CK69" s="434"/>
      <c r="CL69" s="434"/>
      <c r="CM69" s="434"/>
      <c r="CN69" s="434"/>
      <c r="CO69" s="434"/>
      <c r="CP69" s="434"/>
      <c r="CQ69" s="434"/>
      <c r="CR69" s="434"/>
      <c r="CS69" s="434"/>
      <c r="CT69" s="434"/>
      <c r="CU69" s="434"/>
      <c r="CV69" s="434"/>
      <c r="CW69" s="434"/>
      <c r="CX69" s="434"/>
      <c r="CY69" s="434"/>
      <c r="CZ69" s="415"/>
      <c r="DA69" s="435"/>
      <c r="DB69" s="435"/>
      <c r="DC69" s="435"/>
      <c r="DD69" s="436"/>
      <c r="DE69" s="420"/>
      <c r="DF69" s="441"/>
      <c r="DG69" s="441"/>
      <c r="DH69" s="441"/>
      <c r="DI69" s="441"/>
      <c r="DJ69" s="441"/>
      <c r="DK69" s="441"/>
      <c r="DL69" s="441"/>
      <c r="DM69" s="441"/>
      <c r="DN69" s="441"/>
      <c r="DO69" s="441"/>
      <c r="DP69" s="441"/>
      <c r="DQ69" s="441"/>
      <c r="DR69" s="441"/>
      <c r="DS69" s="441"/>
      <c r="DT69" s="441"/>
      <c r="DU69" s="441"/>
      <c r="DV69" s="441"/>
      <c r="DW69" s="441"/>
      <c r="DX69" s="441"/>
      <c r="DY69" s="441"/>
      <c r="DZ69" s="441"/>
      <c r="EA69" s="441"/>
      <c r="EB69" s="441"/>
      <c r="EC69" s="441"/>
      <c r="ED69" s="441"/>
      <c r="EE69" s="441"/>
      <c r="EF69" s="441"/>
      <c r="EG69" s="441"/>
      <c r="EH69" s="441"/>
      <c r="EI69" s="441"/>
      <c r="EJ69" s="441"/>
      <c r="EK69" s="441"/>
      <c r="EL69" s="441"/>
      <c r="EM69" s="441"/>
      <c r="EN69" s="441"/>
      <c r="EO69" s="441"/>
      <c r="EP69" s="441"/>
      <c r="EQ69" s="414"/>
      <c r="ER69" s="409"/>
      <c r="ES69" s="387"/>
      <c r="ET69" s="69"/>
      <c r="EU69" s="69"/>
      <c r="EV69" s="69"/>
      <c r="EW69" s="69"/>
      <c r="EX69" s="69"/>
      <c r="EY69" s="69"/>
      <c r="FJ69" s="96"/>
      <c r="FL69" s="56"/>
      <c r="FN69" s="59"/>
      <c r="FO69" s="59"/>
      <c r="FP69" s="60"/>
      <c r="FQ69" s="60"/>
      <c r="FR69" s="60"/>
      <c r="FS69" s="66"/>
      <c r="FT69" s="1"/>
      <c r="FU69" s="1"/>
      <c r="FY69" s="66"/>
      <c r="FZ69" s="66"/>
      <c r="GE69" s="1"/>
      <c r="GJ69" s="473"/>
      <c r="GK69" s="100"/>
      <c r="GL69" s="117"/>
      <c r="GM69" s="117"/>
      <c r="GN69" s="474"/>
      <c r="GO69" s="62"/>
      <c r="GP69" s="63"/>
      <c r="GQ69" s="63"/>
      <c r="GR69" s="62"/>
      <c r="GX69" s="1"/>
      <c r="GY69" s="1"/>
      <c r="HH69" s="65"/>
      <c r="HI69" s="475"/>
      <c r="HJ69" s="465"/>
      <c r="HK69" s="465"/>
      <c r="HL69" s="465"/>
      <c r="HM69" s="465"/>
      <c r="HN69" s="465"/>
      <c r="HO69" s="476"/>
      <c r="HP69" s="476"/>
      <c r="HQ69" s="476"/>
      <c r="HR69" s="476"/>
      <c r="HS69" s="476"/>
      <c r="HT69" s="476"/>
      <c r="HU69" s="476"/>
      <c r="HV69" s="476"/>
      <c r="HW69" s="476"/>
      <c r="HX69" s="476"/>
      <c r="HY69" s="476"/>
      <c r="HZ69" s="61"/>
      <c r="IA69" s="61"/>
      <c r="IB69" s="61"/>
      <c r="IC69" s="61"/>
      <c r="ID69" s="477"/>
    </row>
    <row r="70" spans="1:238" ht="30" customHeight="1" thickBot="1">
      <c r="A70" s="1230"/>
      <c r="B70" s="1422"/>
      <c r="C70" s="1470"/>
      <c r="D70" s="1423"/>
      <c r="E70" s="1423"/>
      <c r="F70" s="1423"/>
      <c r="G70" s="1423"/>
      <c r="H70" s="1552"/>
      <c r="I70" s="1552"/>
      <c r="J70" s="1552"/>
      <c r="K70" s="1552"/>
      <c r="L70" s="1552"/>
      <c r="M70" s="1552"/>
      <c r="N70" s="1552"/>
      <c r="O70" s="1552"/>
      <c r="P70" s="1423"/>
      <c r="Q70" s="1423"/>
      <c r="R70" s="1423"/>
      <c r="S70" s="1423"/>
      <c r="T70" s="1423"/>
      <c r="U70" s="1423"/>
      <c r="V70" s="1423"/>
      <c r="W70" s="1423"/>
      <c r="X70" s="1469"/>
      <c r="Y70" s="1469"/>
      <c r="Z70" s="2202"/>
      <c r="AA70" s="2212"/>
      <c r="AB70" s="1657"/>
      <c r="AC70" s="1657"/>
      <c r="AD70" s="1657"/>
      <c r="AE70" s="1469"/>
      <c r="AF70" s="1469"/>
      <c r="AG70" s="1548" t="s">
        <v>782</v>
      </c>
      <c r="AH70" s="1479" t="s">
        <v>662</v>
      </c>
      <c r="AI70" s="1469"/>
      <c r="AJ70" s="1469"/>
      <c r="AK70" s="1525"/>
      <c r="AL70" s="1474"/>
      <c r="AM70" s="1463"/>
      <c r="AN70" s="1474"/>
      <c r="AO70" s="1549"/>
      <c r="AP70" s="1469"/>
      <c r="AQ70" s="1525"/>
      <c r="AR70" s="1469"/>
      <c r="AS70" s="2087"/>
      <c r="AT70" s="2087"/>
      <c r="AU70" s="2087"/>
      <c r="AV70" s="2087"/>
      <c r="AW70" s="2087"/>
      <c r="AX70" s="2087"/>
      <c r="AY70" s="2087"/>
      <c r="AZ70" s="1469"/>
      <c r="BA70" s="1551"/>
      <c r="BB70" s="1469"/>
      <c r="BC70" s="2202"/>
      <c r="BD70" s="1546"/>
      <c r="BE70" s="1546"/>
      <c r="BF70" s="1546"/>
      <c r="BG70" s="1547"/>
      <c r="BH70" s="1384"/>
      <c r="BI70" s="492"/>
      <c r="BJ70" s="468"/>
      <c r="BK70" s="431"/>
      <c r="BL70" s="431"/>
      <c r="BM70" s="431"/>
      <c r="BN70" s="431"/>
      <c r="BO70" s="431"/>
      <c r="BP70" s="431"/>
      <c r="BQ70" s="431"/>
      <c r="BR70" s="431"/>
      <c r="BS70" s="431"/>
      <c r="BT70" s="431"/>
      <c r="BU70" s="431"/>
      <c r="BV70" s="431"/>
      <c r="BW70" s="431"/>
      <c r="BX70" s="431"/>
      <c r="BY70" s="425"/>
      <c r="BZ70" s="425"/>
      <c r="CA70" s="425"/>
      <c r="CB70" s="425"/>
      <c r="CC70" s="425"/>
      <c r="CD70" s="425"/>
      <c r="CE70" s="434"/>
      <c r="CF70" s="434"/>
      <c r="CG70" s="434"/>
      <c r="CH70" s="434"/>
      <c r="CI70" s="434"/>
      <c r="CJ70" s="434"/>
      <c r="CK70" s="434"/>
      <c r="CL70" s="434"/>
      <c r="CM70" s="434"/>
      <c r="CN70" s="434"/>
      <c r="CO70" s="434"/>
      <c r="CP70" s="434"/>
      <c r="CQ70" s="434"/>
      <c r="CR70" s="434"/>
      <c r="CS70" s="434"/>
      <c r="CT70" s="434"/>
      <c r="CU70" s="434"/>
      <c r="CV70" s="434"/>
      <c r="CW70" s="434"/>
      <c r="CX70" s="434"/>
      <c r="CY70" s="434"/>
      <c r="CZ70" s="442"/>
      <c r="DA70" s="1960"/>
      <c r="DB70" s="1960"/>
      <c r="DC70" s="1960"/>
      <c r="DD70" s="1960"/>
      <c r="DE70" s="443"/>
      <c r="DF70" s="444"/>
      <c r="DG70" s="444"/>
      <c r="DH70" s="444"/>
      <c r="DI70" s="444"/>
      <c r="DJ70" s="444"/>
      <c r="DK70" s="444"/>
      <c r="DL70" s="444"/>
      <c r="DM70" s="444"/>
      <c r="DN70" s="444"/>
      <c r="DO70" s="444"/>
      <c r="DP70" s="444"/>
      <c r="DQ70" s="444"/>
      <c r="DR70" s="444"/>
      <c r="DS70" s="444"/>
      <c r="DT70" s="444"/>
      <c r="DU70" s="444"/>
      <c r="DV70" s="444"/>
      <c r="DW70" s="444"/>
      <c r="DX70" s="444"/>
      <c r="DY70" s="444"/>
      <c r="DZ70" s="444"/>
      <c r="EA70" s="444"/>
      <c r="EB70" s="444"/>
      <c r="EC70" s="444"/>
      <c r="ED70" s="444"/>
      <c r="EE70" s="444"/>
      <c r="EF70" s="444"/>
      <c r="EG70" s="444"/>
      <c r="EH70" s="444"/>
      <c r="EI70" s="444"/>
      <c r="EJ70" s="444"/>
      <c r="EK70" s="444"/>
      <c r="EL70" s="444"/>
      <c r="EM70" s="444"/>
      <c r="EN70" s="444"/>
      <c r="EO70" s="444"/>
      <c r="EP70" s="444"/>
      <c r="EQ70" s="434"/>
      <c r="ER70" s="445"/>
      <c r="ES70" s="387"/>
      <c r="ET70" s="69"/>
      <c r="EU70" s="69"/>
      <c r="EV70" s="69"/>
      <c r="EW70" s="69"/>
      <c r="EX70" s="69"/>
      <c r="EY70" s="69"/>
      <c r="FH70" s="57"/>
      <c r="FI70" s="56" t="e">
        <f>IF(#REF!="",0,1)</f>
        <v>#REF!</v>
      </c>
      <c r="FP70" s="1"/>
      <c r="FS70" s="66"/>
      <c r="FT70" s="1"/>
      <c r="FU70" s="1"/>
      <c r="FY70" s="66"/>
      <c r="FZ70" s="66"/>
      <c r="GE70" s="1"/>
      <c r="GJ70" s="99"/>
      <c r="GK70" s="100"/>
      <c r="GL70" s="101"/>
      <c r="GM70" s="101"/>
      <c r="GO70" s="62"/>
      <c r="GP70" s="63"/>
      <c r="GQ70" s="63"/>
      <c r="GR70" s="62"/>
      <c r="GX70" s="1"/>
      <c r="GY70" s="1"/>
      <c r="HH70" s="65"/>
      <c r="HI70" s="87"/>
      <c r="HJ70" s="88"/>
      <c r="HK70" s="89"/>
      <c r="HL70" s="89"/>
      <c r="HM70" s="89"/>
      <c r="HN70" s="89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</row>
    <row r="71" spans="1:238" ht="8" customHeight="1">
      <c r="A71" s="1230"/>
      <c r="B71" s="1422"/>
      <c r="C71" s="1470"/>
      <c r="D71" s="1423"/>
      <c r="E71" s="1423"/>
      <c r="F71" s="1423"/>
      <c r="G71" s="1423"/>
      <c r="H71" s="1423"/>
      <c r="I71" s="1423"/>
      <c r="J71" s="1423"/>
      <c r="K71" s="1423"/>
      <c r="L71" s="1494"/>
      <c r="M71" s="1494"/>
      <c r="N71" s="1423"/>
      <c r="O71" s="1533"/>
      <c r="P71" s="1423"/>
      <c r="Q71" s="1423"/>
      <c r="R71" s="1423"/>
      <c r="S71" s="1423"/>
      <c r="T71" s="1423"/>
      <c r="U71" s="1423"/>
      <c r="V71" s="1423"/>
      <c r="W71" s="1423"/>
      <c r="X71" s="1469"/>
      <c r="Y71" s="1469"/>
      <c r="Z71" s="2202"/>
      <c r="AA71" s="2212"/>
      <c r="AB71" s="1469"/>
      <c r="AC71" s="1469"/>
      <c r="AD71" s="1469"/>
      <c r="AE71" s="1469"/>
      <c r="AF71" s="1469"/>
      <c r="AG71" s="1469"/>
      <c r="AH71" s="1469"/>
      <c r="AI71" s="1469"/>
      <c r="AJ71" s="1469"/>
      <c r="AK71" s="1469"/>
      <c r="AL71" s="1469"/>
      <c r="AM71" s="1469"/>
      <c r="AN71" s="1469"/>
      <c r="AO71" s="1469"/>
      <c r="AP71" s="1469"/>
      <c r="AQ71" s="1469"/>
      <c r="AR71" s="1469"/>
      <c r="AS71" s="1469"/>
      <c r="AT71" s="1469"/>
      <c r="AU71" s="1469"/>
      <c r="AV71" s="1469"/>
      <c r="AW71" s="1474"/>
      <c r="AX71" s="1474"/>
      <c r="AY71" s="1474"/>
      <c r="AZ71" s="1474"/>
      <c r="BA71" s="1474"/>
      <c r="BB71" s="1474"/>
      <c r="BC71" s="2202"/>
      <c r="BD71" s="1546"/>
      <c r="BE71" s="1546"/>
      <c r="BF71" s="1546"/>
      <c r="BG71" s="1547"/>
      <c r="BH71" s="1385"/>
      <c r="BI71" s="467"/>
      <c r="BJ71" s="468"/>
      <c r="BK71" s="417"/>
      <c r="BL71" s="417"/>
      <c r="BM71" s="417"/>
      <c r="BN71" s="417"/>
      <c r="BO71" s="417"/>
      <c r="BP71" s="417"/>
      <c r="BQ71" s="417"/>
      <c r="BR71" s="426"/>
      <c r="BS71" s="426"/>
      <c r="BT71" s="426"/>
      <c r="BU71" s="426"/>
      <c r="BV71" s="426"/>
      <c r="BW71" s="418"/>
      <c r="BX71" s="418"/>
      <c r="BY71" s="418"/>
      <c r="BZ71" s="418"/>
      <c r="CA71" s="418"/>
      <c r="CB71" s="418"/>
      <c r="CC71" s="418"/>
      <c r="CD71" s="418"/>
      <c r="CE71" s="414"/>
      <c r="CF71" s="414"/>
      <c r="CG71" s="414"/>
      <c r="CH71" s="414"/>
      <c r="CI71" s="414"/>
      <c r="CJ71" s="414"/>
      <c r="CK71" s="414"/>
      <c r="CL71" s="414"/>
      <c r="CM71" s="414"/>
      <c r="CN71" s="414"/>
      <c r="CO71" s="426"/>
      <c r="CP71" s="414"/>
      <c r="CQ71" s="414"/>
      <c r="CR71" s="414"/>
      <c r="CS71" s="414"/>
      <c r="CT71" s="414"/>
      <c r="CU71" s="414"/>
      <c r="CV71" s="414"/>
      <c r="CW71" s="414"/>
      <c r="CX71" s="2059" t="s">
        <v>92</v>
      </c>
      <c r="CY71" s="414"/>
      <c r="CZ71" s="442"/>
      <c r="DA71" s="1960"/>
      <c r="DB71" s="1960"/>
      <c r="DC71" s="1960"/>
      <c r="DD71" s="1960"/>
      <c r="DE71" s="443"/>
      <c r="DF71" s="1959" t="s">
        <v>15</v>
      </c>
      <c r="DG71" s="1959"/>
      <c r="DH71" s="1959"/>
      <c r="DI71" s="1959"/>
      <c r="DJ71" s="1959"/>
      <c r="DK71" s="1959"/>
      <c r="DL71" s="1959"/>
      <c r="DM71" s="1959"/>
      <c r="DN71" s="1959"/>
      <c r="DO71" s="1959"/>
      <c r="DP71" s="1959"/>
      <c r="DQ71" s="1959"/>
      <c r="DR71" s="1959"/>
      <c r="DS71" s="1959"/>
      <c r="DT71" s="1959"/>
      <c r="DU71" s="1959"/>
      <c r="DV71" s="1959"/>
      <c r="DW71" s="1959"/>
      <c r="DX71" s="1959"/>
      <c r="DY71" s="1959"/>
      <c r="DZ71" s="1959"/>
      <c r="EB71" s="478"/>
      <c r="EC71" s="478"/>
      <c r="ED71" s="478"/>
      <c r="EE71" s="478"/>
      <c r="EF71" s="478"/>
      <c r="EG71" s="478"/>
      <c r="EH71" s="478"/>
      <c r="EI71" s="478"/>
      <c r="EJ71" s="478"/>
      <c r="EK71" s="478"/>
      <c r="EL71" s="478"/>
      <c r="EM71" s="478"/>
      <c r="EN71" s="478"/>
      <c r="EO71" s="400"/>
      <c r="EP71" s="400"/>
      <c r="EQ71" s="434"/>
      <c r="ER71" s="445"/>
      <c r="ES71" s="387"/>
      <c r="ET71" s="69"/>
      <c r="EU71" s="69"/>
      <c r="EV71" s="69"/>
      <c r="EW71" s="69"/>
      <c r="EX71" s="69"/>
      <c r="EY71" s="69"/>
      <c r="FH71" s="57"/>
      <c r="FI71" s="56" t="e">
        <f>IF(#REF!="",0,1)</f>
        <v>#REF!</v>
      </c>
      <c r="FP71" s="1"/>
      <c r="FS71" s="66"/>
      <c r="FT71" s="1"/>
      <c r="FU71" s="1"/>
      <c r="FY71" s="66"/>
      <c r="FZ71" s="66"/>
      <c r="GE71" s="1"/>
      <c r="GJ71" s="99"/>
      <c r="GK71" s="100"/>
      <c r="GL71" s="101"/>
      <c r="GM71" s="101"/>
      <c r="GO71" s="62"/>
      <c r="GP71" s="63"/>
      <c r="GQ71" s="63"/>
      <c r="GR71" s="62"/>
      <c r="GX71" s="1"/>
      <c r="GY71" s="1"/>
      <c r="HH71" s="65"/>
      <c r="HI71" s="87"/>
      <c r="HJ71" s="88"/>
      <c r="HK71" s="89"/>
      <c r="HL71" s="89"/>
      <c r="HM71" s="89"/>
      <c r="HN71" s="89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</row>
    <row r="72" spans="1:238" ht="4" customHeight="1">
      <c r="A72" s="1230"/>
      <c r="B72" s="1422"/>
      <c r="C72" s="1470"/>
      <c r="D72" s="1423"/>
      <c r="E72" s="1423"/>
      <c r="F72" s="1423"/>
      <c r="G72" s="1423"/>
      <c r="H72" s="1423"/>
      <c r="I72" s="1423"/>
      <c r="J72" s="1423"/>
      <c r="K72" s="1423"/>
      <c r="L72" s="1423"/>
      <c r="M72" s="1423"/>
      <c r="N72" s="1423"/>
      <c r="O72" s="1423"/>
      <c r="P72" s="1423"/>
      <c r="Q72" s="1423"/>
      <c r="R72" s="1423"/>
      <c r="S72" s="1423"/>
      <c r="T72" s="1423"/>
      <c r="U72" s="1423"/>
      <c r="V72" s="1423"/>
      <c r="W72" s="1423"/>
      <c r="X72" s="1469"/>
      <c r="Y72" s="1469"/>
      <c r="Z72" s="2202"/>
      <c r="AA72" s="2212"/>
      <c r="AB72" s="1469"/>
      <c r="AC72" s="1469"/>
      <c r="AD72" s="1469"/>
      <c r="AE72" s="1469"/>
      <c r="AF72" s="1469"/>
      <c r="AG72" s="1469"/>
      <c r="AH72" s="1469"/>
      <c r="AI72" s="1469"/>
      <c r="AJ72" s="1469"/>
      <c r="AK72" s="1469"/>
      <c r="AL72" s="1469"/>
      <c r="AM72" s="1469"/>
      <c r="AN72" s="1469"/>
      <c r="AO72" s="1469"/>
      <c r="AP72" s="1469"/>
      <c r="AQ72" s="1469"/>
      <c r="AR72" s="1469"/>
      <c r="AS72" s="1469"/>
      <c r="AT72" s="1469"/>
      <c r="AU72" s="1469"/>
      <c r="AV72" s="1469"/>
      <c r="AW72" s="1474"/>
      <c r="AX72" s="1474"/>
      <c r="AY72" s="1474"/>
      <c r="AZ72" s="1474"/>
      <c r="BA72" s="1474"/>
      <c r="BB72" s="1474"/>
      <c r="BC72" s="2202"/>
      <c r="BD72" s="1546"/>
      <c r="BE72" s="1546"/>
      <c r="BF72" s="1546"/>
      <c r="BG72" s="1547"/>
      <c r="BH72" s="1385"/>
      <c r="BI72" s="467"/>
      <c r="BJ72" s="468"/>
      <c r="BK72" s="417"/>
      <c r="BL72" s="417"/>
      <c r="BM72" s="417"/>
      <c r="BN72" s="417"/>
      <c r="BO72" s="417"/>
      <c r="BP72" s="417"/>
      <c r="BQ72" s="417"/>
      <c r="BR72" s="426"/>
      <c r="BS72" s="426"/>
      <c r="BT72" s="426"/>
      <c r="BU72" s="426"/>
      <c r="BV72" s="426"/>
      <c r="BW72" s="418"/>
      <c r="BX72" s="418"/>
      <c r="BY72" s="418"/>
      <c r="BZ72" s="418"/>
      <c r="CA72" s="418"/>
      <c r="CB72" s="418"/>
      <c r="CC72" s="418"/>
      <c r="CD72" s="418"/>
      <c r="CE72" s="414"/>
      <c r="CF72" s="414"/>
      <c r="CG72" s="414"/>
      <c r="CH72" s="414"/>
      <c r="CI72" s="414"/>
      <c r="CJ72" s="414"/>
      <c r="CK72" s="414"/>
      <c r="CL72" s="414"/>
      <c r="CM72" s="414"/>
      <c r="CN72" s="414"/>
      <c r="CO72" s="426"/>
      <c r="CP72" s="414"/>
      <c r="CQ72" s="414"/>
      <c r="CR72" s="414"/>
      <c r="CS72" s="414"/>
      <c r="CT72" s="414"/>
      <c r="CU72" s="414"/>
      <c r="CV72" s="414"/>
      <c r="CW72" s="414"/>
      <c r="CX72" s="2059"/>
      <c r="CY72" s="414"/>
      <c r="CZ72" s="442"/>
      <c r="DA72" s="1960"/>
      <c r="DB72" s="1960"/>
      <c r="DC72" s="1960"/>
      <c r="DD72" s="1960"/>
      <c r="DE72" s="443"/>
      <c r="DF72" s="446"/>
      <c r="DG72" s="446"/>
      <c r="DH72" s="446"/>
      <c r="DI72" s="446"/>
      <c r="DJ72" s="446"/>
      <c r="DK72" s="446"/>
      <c r="DL72" s="446"/>
      <c r="DM72" s="446"/>
      <c r="DN72" s="446"/>
      <c r="DO72" s="446"/>
      <c r="DP72" s="446"/>
      <c r="DQ72" s="446"/>
      <c r="DR72" s="446"/>
      <c r="DS72" s="446"/>
      <c r="DT72" s="446"/>
      <c r="DU72" s="446"/>
      <c r="DV72" s="446"/>
      <c r="DW72" s="446"/>
      <c r="DX72" s="446"/>
      <c r="DY72" s="446"/>
      <c r="DZ72" s="446"/>
      <c r="EB72" s="478"/>
      <c r="EC72" s="478"/>
      <c r="ED72" s="478"/>
      <c r="EE72" s="478"/>
      <c r="EF72" s="478"/>
      <c r="EG72" s="478"/>
      <c r="EH72" s="478"/>
      <c r="EI72" s="478"/>
      <c r="EJ72" s="478"/>
      <c r="EK72" s="478"/>
      <c r="EL72" s="478"/>
      <c r="EM72" s="478"/>
      <c r="EN72" s="478"/>
      <c r="EO72" s="400"/>
      <c r="EP72" s="400"/>
      <c r="EQ72" s="434"/>
      <c r="ER72" s="445"/>
      <c r="ES72" s="387"/>
      <c r="ET72" s="69"/>
      <c r="EU72" s="69"/>
      <c r="EV72" s="69"/>
      <c r="EW72" s="69"/>
      <c r="EX72" s="69"/>
      <c r="EY72" s="69"/>
      <c r="FH72" s="57"/>
      <c r="FP72" s="1"/>
      <c r="FS72" s="66"/>
      <c r="FT72" s="1"/>
      <c r="FU72" s="1"/>
      <c r="FY72" s="66"/>
      <c r="FZ72" s="66"/>
      <c r="GE72" s="1"/>
      <c r="GJ72" s="99"/>
      <c r="GK72" s="100"/>
      <c r="GL72" s="101"/>
      <c r="GM72" s="101"/>
      <c r="GO72" s="62"/>
      <c r="GP72" s="63"/>
      <c r="GQ72" s="63"/>
      <c r="GR72" s="62"/>
      <c r="GX72" s="1"/>
      <c r="GY72" s="1"/>
      <c r="HH72" s="65"/>
      <c r="HI72" s="87"/>
      <c r="HJ72" s="88"/>
      <c r="HK72" s="89"/>
      <c r="HL72" s="89"/>
      <c r="HM72" s="89"/>
      <c r="HN72" s="89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</row>
    <row r="73" spans="1:238" ht="8" customHeight="1">
      <c r="A73" s="1230"/>
      <c r="B73" s="1422"/>
      <c r="C73" s="1470"/>
      <c r="D73" s="1423"/>
      <c r="E73" s="1423"/>
      <c r="F73" s="1423"/>
      <c r="G73" s="1423"/>
      <c r="H73" s="1423"/>
      <c r="I73" s="1423"/>
      <c r="J73" s="1423"/>
      <c r="K73" s="1423"/>
      <c r="L73" s="1423"/>
      <c r="M73" s="1423"/>
      <c r="N73" s="1423"/>
      <c r="O73" s="1423"/>
      <c r="P73" s="1423"/>
      <c r="Q73" s="1423"/>
      <c r="R73" s="1531"/>
      <c r="S73" s="1423"/>
      <c r="T73" s="1423"/>
      <c r="U73" s="1423"/>
      <c r="V73" s="1423"/>
      <c r="W73" s="1423"/>
      <c r="X73" s="1469"/>
      <c r="Y73" s="1469"/>
      <c r="Z73" s="1469"/>
      <c r="AA73" s="1469"/>
      <c r="AB73" s="1469"/>
      <c r="AC73" s="1469"/>
      <c r="AD73" s="1469"/>
      <c r="AE73" s="1469"/>
      <c r="AF73" s="1469"/>
      <c r="AG73" s="1469"/>
      <c r="AH73" s="1469"/>
      <c r="AI73" s="1469"/>
      <c r="AJ73" s="1469"/>
      <c r="AK73" s="1469"/>
      <c r="AL73" s="1469"/>
      <c r="AM73" s="1469"/>
      <c r="AN73" s="1469"/>
      <c r="AO73" s="1469"/>
      <c r="AP73" s="1469"/>
      <c r="AQ73" s="1469"/>
      <c r="AR73" s="1469"/>
      <c r="AS73" s="1469"/>
      <c r="AT73" s="1469"/>
      <c r="AU73" s="1469"/>
      <c r="AV73" s="1469"/>
      <c r="AW73" s="1474"/>
      <c r="AX73" s="1474"/>
      <c r="AY73" s="1474"/>
      <c r="AZ73" s="1474"/>
      <c r="BA73" s="1474"/>
      <c r="BB73" s="1474"/>
      <c r="BC73" s="1482"/>
      <c r="BD73" s="1546"/>
      <c r="BE73" s="1546"/>
      <c r="BF73" s="1546"/>
      <c r="BG73" s="1547"/>
      <c r="BH73" s="1385"/>
      <c r="BI73" s="467"/>
      <c r="BJ73" s="468"/>
      <c r="BK73" s="417"/>
      <c r="BL73" s="417"/>
      <c r="BM73" s="417"/>
      <c r="BN73" s="417"/>
      <c r="BO73" s="417"/>
      <c r="BP73" s="417"/>
      <c r="BQ73" s="417"/>
      <c r="BR73" s="426"/>
      <c r="BS73" s="426"/>
      <c r="BT73" s="426"/>
      <c r="BU73" s="426"/>
      <c r="BV73" s="426"/>
      <c r="BW73" s="418"/>
      <c r="BX73" s="418"/>
      <c r="BY73" s="418"/>
      <c r="BZ73" s="418"/>
      <c r="CA73" s="418"/>
      <c r="CB73" s="418"/>
      <c r="CC73" s="418"/>
      <c r="CD73" s="418"/>
      <c r="CE73" s="414"/>
      <c r="CF73" s="414"/>
      <c r="CG73" s="414"/>
      <c r="CH73" s="414"/>
      <c r="CI73" s="414"/>
      <c r="CJ73" s="414"/>
      <c r="CK73" s="414"/>
      <c r="CL73" s="414"/>
      <c r="CM73" s="414"/>
      <c r="CN73" s="414"/>
      <c r="CO73" s="426"/>
      <c r="CP73" s="414"/>
      <c r="CQ73" s="414"/>
      <c r="CR73" s="414"/>
      <c r="CS73" s="414"/>
      <c r="CT73" s="414"/>
      <c r="CU73" s="414"/>
      <c r="CV73" s="414"/>
      <c r="CW73" s="414"/>
      <c r="CX73" s="2059"/>
      <c r="CY73" s="414"/>
      <c r="CZ73" s="442"/>
      <c r="DA73" s="1960"/>
      <c r="DB73" s="1960"/>
      <c r="DC73" s="1960"/>
      <c r="DD73" s="1960"/>
      <c r="DE73" s="443"/>
      <c r="DF73" s="446"/>
      <c r="DG73" s="446"/>
      <c r="DH73" s="446"/>
      <c r="DI73" s="446"/>
      <c r="DJ73" s="446"/>
      <c r="DK73" s="446"/>
      <c r="DL73" s="446"/>
      <c r="DM73" s="446"/>
      <c r="DN73" s="446"/>
      <c r="DO73" s="446"/>
      <c r="DP73" s="446"/>
      <c r="DQ73" s="446"/>
      <c r="DR73" s="446"/>
      <c r="DS73" s="446"/>
      <c r="DT73" s="446"/>
      <c r="DU73" s="446"/>
      <c r="DV73" s="446"/>
      <c r="DW73" s="446"/>
      <c r="DX73" s="446"/>
      <c r="DY73" s="446"/>
      <c r="DZ73" s="446"/>
      <c r="EB73" s="478"/>
      <c r="EC73" s="478"/>
      <c r="ED73" s="478"/>
      <c r="EE73" s="478"/>
      <c r="EF73" s="478"/>
      <c r="EG73" s="478"/>
      <c r="EH73" s="478"/>
      <c r="EI73" s="478"/>
      <c r="EJ73" s="478"/>
      <c r="EK73" s="478"/>
      <c r="EL73" s="478"/>
      <c r="EM73" s="478"/>
      <c r="EN73" s="478"/>
      <c r="EO73" s="400"/>
      <c r="EP73" s="400"/>
      <c r="EQ73" s="434"/>
      <c r="ER73" s="445"/>
      <c r="ES73" s="387"/>
      <c r="ET73" s="69"/>
      <c r="EU73" s="69"/>
      <c r="EV73" s="69"/>
      <c r="EW73" s="69"/>
      <c r="EX73" s="69"/>
      <c r="EY73" s="69"/>
      <c r="FH73" s="57"/>
      <c r="FP73" s="1"/>
      <c r="FS73" s="66"/>
      <c r="FT73" s="1"/>
      <c r="FU73" s="1"/>
      <c r="FY73" s="66"/>
      <c r="FZ73" s="66"/>
      <c r="GE73" s="1"/>
      <c r="GJ73" s="99"/>
      <c r="GK73" s="100"/>
      <c r="GL73" s="101"/>
      <c r="GM73" s="101"/>
      <c r="GO73" s="62"/>
      <c r="GP73" s="63"/>
      <c r="GQ73" s="63"/>
      <c r="GR73" s="62"/>
      <c r="GX73" s="1"/>
      <c r="GY73" s="1"/>
      <c r="HH73" s="65"/>
      <c r="HI73" s="87"/>
      <c r="HJ73" s="88"/>
      <c r="HK73" s="89"/>
      <c r="HL73" s="89"/>
      <c r="HM73" s="89"/>
      <c r="HN73" s="89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</row>
    <row r="74" spans="1:238" ht="4" customHeight="1">
      <c r="A74" s="1230"/>
      <c r="B74" s="1422"/>
      <c r="C74" s="1470"/>
      <c r="D74" s="1423"/>
      <c r="E74" s="1423"/>
      <c r="F74" s="1423"/>
      <c r="G74" s="1735"/>
      <c r="H74" s="2169" t="str">
        <f>" + POET ALLOCATION"</f>
        <v xml:space="preserve"> + POET ALLOCATION</v>
      </c>
      <c r="I74" s="2169"/>
      <c r="J74" s="2169"/>
      <c r="K74" s="2169"/>
      <c r="L74" s="2169"/>
      <c r="M74" s="2169"/>
      <c r="N74" s="1482"/>
      <c r="O74" s="1580"/>
      <c r="P74" s="1580"/>
      <c r="Q74" s="1580"/>
      <c r="R74" s="1580"/>
      <c r="S74" s="1580"/>
      <c r="T74" s="1580"/>
      <c r="U74" s="1423"/>
      <c r="V74" s="1423"/>
      <c r="W74" s="1423"/>
      <c r="X74" s="1469"/>
      <c r="Y74" s="1469"/>
      <c r="Z74" s="1469"/>
      <c r="AA74" s="1469"/>
      <c r="AB74" s="1469"/>
      <c r="AC74" s="1469"/>
      <c r="AD74" s="1469"/>
      <c r="AE74" s="1469"/>
      <c r="AF74" s="1469"/>
      <c r="AG74" s="1469"/>
      <c r="AH74" s="1469"/>
      <c r="AI74" s="1469"/>
      <c r="AJ74" s="1469"/>
      <c r="AK74" s="1469"/>
      <c r="AL74" s="1469"/>
      <c r="AM74" s="1469"/>
      <c r="AN74" s="1469"/>
      <c r="AO74" s="1469"/>
      <c r="AP74" s="1469"/>
      <c r="AQ74" s="1469"/>
      <c r="AR74" s="1469"/>
      <c r="AS74" s="1469"/>
      <c r="AT74" s="1469"/>
      <c r="AU74" s="1469"/>
      <c r="AV74" s="1469"/>
      <c r="AW74" s="1474"/>
      <c r="AX74" s="1474"/>
      <c r="AY74" s="1474"/>
      <c r="AZ74" s="1474"/>
      <c r="BA74" s="1474"/>
      <c r="BB74" s="1474"/>
      <c r="BC74" s="2201"/>
      <c r="BD74" s="1546"/>
      <c r="BE74" s="1546"/>
      <c r="BF74" s="1546"/>
      <c r="BG74" s="1547"/>
      <c r="BH74" s="1385"/>
      <c r="BI74" s="467"/>
      <c r="BJ74" s="468"/>
      <c r="BK74" s="417"/>
      <c r="BL74" s="417"/>
      <c r="BM74" s="417"/>
      <c r="BN74" s="417"/>
      <c r="BO74" s="417"/>
      <c r="BP74" s="417"/>
      <c r="BQ74" s="417"/>
      <c r="BR74" s="426"/>
      <c r="BS74" s="426"/>
      <c r="BT74" s="426"/>
      <c r="BU74" s="426"/>
      <c r="BV74" s="426"/>
      <c r="BW74" s="418"/>
      <c r="BX74" s="418"/>
      <c r="BY74" s="418"/>
      <c r="BZ74" s="418"/>
      <c r="CA74" s="418"/>
      <c r="CB74" s="418"/>
      <c r="CC74" s="418"/>
      <c r="CD74" s="418"/>
      <c r="CE74" s="414"/>
      <c r="CF74" s="414"/>
      <c r="CG74" s="414"/>
      <c r="CH74" s="414"/>
      <c r="CI74" s="414"/>
      <c r="CJ74" s="414"/>
      <c r="CK74" s="414"/>
      <c r="CL74" s="414"/>
      <c r="CM74" s="414"/>
      <c r="CN74" s="414"/>
      <c r="CO74" s="426"/>
      <c r="CP74" s="414"/>
      <c r="CQ74" s="414"/>
      <c r="CR74" s="414"/>
      <c r="CS74" s="414"/>
      <c r="CT74" s="414"/>
      <c r="CU74" s="414"/>
      <c r="CV74" s="414"/>
      <c r="CW74" s="414"/>
      <c r="CX74" s="2059"/>
      <c r="CY74" s="414"/>
      <c r="CZ74" s="442"/>
      <c r="DA74" s="1960"/>
      <c r="DB74" s="1960"/>
      <c r="DC74" s="1960"/>
      <c r="DD74" s="1960"/>
      <c r="DE74" s="443"/>
      <c r="DF74" s="446"/>
      <c r="DG74" s="446"/>
      <c r="DH74" s="446"/>
      <c r="DI74" s="446"/>
      <c r="DJ74" s="446"/>
      <c r="DK74" s="446"/>
      <c r="DL74" s="446"/>
      <c r="DM74" s="446"/>
      <c r="DN74" s="446"/>
      <c r="DO74" s="446"/>
      <c r="DP74" s="446"/>
      <c r="DQ74" s="446"/>
      <c r="DR74" s="446"/>
      <c r="DS74" s="446"/>
      <c r="DT74" s="446"/>
      <c r="DU74" s="446"/>
      <c r="DV74" s="446"/>
      <c r="DW74" s="446"/>
      <c r="DX74" s="446"/>
      <c r="DY74" s="446"/>
      <c r="DZ74" s="446"/>
      <c r="EB74" s="478"/>
      <c r="EC74" s="478"/>
      <c r="ED74" s="478"/>
      <c r="EE74" s="478"/>
      <c r="EF74" s="478"/>
      <c r="EG74" s="478"/>
      <c r="EH74" s="478"/>
      <c r="EI74" s="478"/>
      <c r="EJ74" s="478"/>
      <c r="EK74" s="478"/>
      <c r="EL74" s="478"/>
      <c r="EM74" s="478"/>
      <c r="EN74" s="478"/>
      <c r="EO74" s="400"/>
      <c r="EP74" s="400"/>
      <c r="EQ74" s="434"/>
      <c r="ER74" s="445"/>
      <c r="ES74" s="387"/>
      <c r="ET74" s="69"/>
      <c r="EU74" s="69"/>
      <c r="EV74" s="69"/>
      <c r="EW74" s="69"/>
      <c r="EX74" s="69"/>
      <c r="EY74" s="69"/>
      <c r="FH74" s="57"/>
      <c r="FP74" s="1"/>
      <c r="FS74" s="66"/>
      <c r="FT74" s="1"/>
      <c r="FU74" s="1"/>
      <c r="FY74" s="66"/>
      <c r="FZ74" s="66"/>
      <c r="GE74" s="1"/>
      <c r="GJ74" s="99"/>
      <c r="GK74" s="100"/>
      <c r="GL74" s="101"/>
      <c r="GM74" s="101"/>
      <c r="GO74" s="62"/>
      <c r="GP74" s="63"/>
      <c r="GQ74" s="63"/>
      <c r="GR74" s="62"/>
      <c r="GX74" s="1"/>
      <c r="GY74" s="1"/>
      <c r="HH74" s="65"/>
      <c r="HI74" s="87"/>
      <c r="HJ74" s="88"/>
      <c r="HK74" s="89"/>
      <c r="HL74" s="89"/>
      <c r="HM74" s="89"/>
      <c r="HN74" s="89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</row>
    <row r="75" spans="1:238" ht="8" customHeight="1" thickBot="1">
      <c r="A75" s="1230"/>
      <c r="B75" s="1422"/>
      <c r="C75" s="1470"/>
      <c r="D75" s="1423"/>
      <c r="E75" s="1423"/>
      <c r="F75" s="1423"/>
      <c r="G75" s="1735"/>
      <c r="H75" s="2169"/>
      <c r="I75" s="2169"/>
      <c r="J75" s="2169"/>
      <c r="K75" s="2169"/>
      <c r="L75" s="2169"/>
      <c r="M75" s="2169"/>
      <c r="N75" s="1482"/>
      <c r="O75" s="1532"/>
      <c r="P75" s="1532"/>
      <c r="Q75" s="1532"/>
      <c r="R75" s="1532"/>
      <c r="S75" s="1532"/>
      <c r="T75" s="1532"/>
      <c r="U75" s="1423"/>
      <c r="V75" s="1423"/>
      <c r="W75" s="1423"/>
      <c r="X75" s="1469"/>
      <c r="Y75" s="1469"/>
      <c r="Z75" s="1469"/>
      <c r="AA75" s="1469"/>
      <c r="AB75" s="1469"/>
      <c r="AC75" s="1469"/>
      <c r="AD75" s="1469"/>
      <c r="AE75" s="1469"/>
      <c r="AF75" s="1469"/>
      <c r="AG75" s="1469"/>
      <c r="AH75" s="1469"/>
      <c r="AI75" s="1469"/>
      <c r="AJ75" s="1469"/>
      <c r="AK75" s="1469"/>
      <c r="AL75" s="1469"/>
      <c r="AM75" s="1469"/>
      <c r="AN75" s="1469"/>
      <c r="AO75" s="1469"/>
      <c r="AP75" s="1469"/>
      <c r="AQ75" s="1469"/>
      <c r="AR75" s="1469"/>
      <c r="AS75" s="1469"/>
      <c r="AT75" s="1469"/>
      <c r="AU75" s="1469"/>
      <c r="AV75" s="1469"/>
      <c r="AW75" s="1474"/>
      <c r="AX75" s="1474"/>
      <c r="AY75" s="1474"/>
      <c r="AZ75" s="1474"/>
      <c r="BA75" s="1474"/>
      <c r="BB75" s="1474"/>
      <c r="BC75" s="2201"/>
      <c r="BD75" s="1546"/>
      <c r="BE75" s="1546"/>
      <c r="BF75" s="1546"/>
      <c r="BG75" s="1547"/>
      <c r="BH75" s="1385"/>
      <c r="BI75" s="467"/>
      <c r="BJ75" s="468"/>
      <c r="BK75" s="417"/>
      <c r="BL75" s="417"/>
      <c r="BM75" s="417"/>
      <c r="BN75" s="417"/>
      <c r="BO75" s="417"/>
      <c r="BP75" s="417"/>
      <c r="BQ75" s="417"/>
      <c r="BR75" s="426"/>
      <c r="BS75" s="426"/>
      <c r="BT75" s="426"/>
      <c r="BU75" s="426"/>
      <c r="BV75" s="426"/>
      <c r="BW75" s="418"/>
      <c r="BX75" s="418"/>
      <c r="BY75" s="418"/>
      <c r="BZ75" s="418"/>
      <c r="CA75" s="418"/>
      <c r="CB75" s="418"/>
      <c r="CC75" s="418"/>
      <c r="CD75" s="418"/>
      <c r="CE75" s="414"/>
      <c r="CF75" s="414"/>
      <c r="CG75" s="414"/>
      <c r="CH75" s="414"/>
      <c r="CI75" s="414"/>
      <c r="CJ75" s="414"/>
      <c r="CK75" s="414"/>
      <c r="CL75" s="414"/>
      <c r="CM75" s="414"/>
      <c r="CN75" s="414"/>
      <c r="CO75" s="426"/>
      <c r="CP75" s="414"/>
      <c r="CQ75" s="414"/>
      <c r="CR75" s="414"/>
      <c r="CS75" s="414"/>
      <c r="CT75" s="414"/>
      <c r="CU75" s="414"/>
      <c r="CV75" s="414"/>
      <c r="CW75" s="414"/>
      <c r="CX75" s="2059"/>
      <c r="CY75" s="414"/>
      <c r="CZ75" s="442"/>
      <c r="DA75" s="1960"/>
      <c r="DB75" s="1960"/>
      <c r="DC75" s="1960"/>
      <c r="DD75" s="1960"/>
      <c r="DE75" s="443"/>
      <c r="DF75" s="446"/>
      <c r="DG75" s="446"/>
      <c r="DH75" s="446"/>
      <c r="DI75" s="446"/>
      <c r="DJ75" s="446"/>
      <c r="DK75" s="446"/>
      <c r="DL75" s="446"/>
      <c r="DM75" s="446"/>
      <c r="DN75" s="446"/>
      <c r="DO75" s="446"/>
      <c r="DP75" s="446"/>
      <c r="DQ75" s="446"/>
      <c r="DR75" s="446"/>
      <c r="DS75" s="446"/>
      <c r="DT75" s="446"/>
      <c r="DU75" s="446"/>
      <c r="DV75" s="446"/>
      <c r="DW75" s="446"/>
      <c r="DX75" s="446"/>
      <c r="DY75" s="446"/>
      <c r="DZ75" s="446"/>
      <c r="EB75" s="478"/>
      <c r="EC75" s="478"/>
      <c r="ED75" s="478"/>
      <c r="EE75" s="478"/>
      <c r="EF75" s="478"/>
      <c r="EG75" s="478"/>
      <c r="EH75" s="478"/>
      <c r="EI75" s="478"/>
      <c r="EJ75" s="478"/>
      <c r="EK75" s="478"/>
      <c r="EL75" s="478"/>
      <c r="EM75" s="478"/>
      <c r="EN75" s="478"/>
      <c r="EO75" s="400"/>
      <c r="EP75" s="400"/>
      <c r="EQ75" s="434"/>
      <c r="ER75" s="445"/>
      <c r="ES75" s="387"/>
      <c r="ET75" s="69"/>
      <c r="EU75" s="69"/>
      <c r="EV75" s="69"/>
      <c r="EW75" s="69"/>
      <c r="EX75" s="69"/>
      <c r="EY75" s="69"/>
      <c r="FH75" s="57"/>
      <c r="FP75" s="1"/>
      <c r="FS75" s="66"/>
      <c r="FT75" s="1"/>
      <c r="FU75" s="1"/>
      <c r="FY75" s="66"/>
      <c r="FZ75" s="66"/>
      <c r="GE75" s="1"/>
      <c r="GJ75" s="99"/>
      <c r="GK75" s="100"/>
      <c r="GL75" s="101"/>
      <c r="GM75" s="101"/>
      <c r="GO75" s="62"/>
      <c r="GP75" s="63"/>
      <c r="GQ75" s="63"/>
      <c r="GR75" s="62"/>
      <c r="GX75" s="1"/>
      <c r="GY75" s="1"/>
      <c r="HH75" s="65"/>
      <c r="HI75" s="87"/>
      <c r="HJ75" s="88"/>
      <c r="HK75" s="89"/>
      <c r="HL75" s="89"/>
      <c r="HM75" s="89"/>
      <c r="HN75" s="89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</row>
    <row r="76" spans="1:238" ht="30" customHeight="1" thickBot="1">
      <c r="A76" s="1230"/>
      <c r="B76" s="1422"/>
      <c r="C76" s="1470"/>
      <c r="D76" s="1423"/>
      <c r="E76" s="1423"/>
      <c r="F76" s="1423"/>
      <c r="G76" s="1735"/>
      <c r="H76" s="2169"/>
      <c r="I76" s="2169"/>
      <c r="J76" s="2169"/>
      <c r="K76" s="2169"/>
      <c r="L76" s="2169"/>
      <c r="M76" s="2169"/>
      <c r="N76" s="1482"/>
      <c r="O76" s="2139" t="s">
        <v>824</v>
      </c>
      <c r="P76" s="2139"/>
      <c r="Q76" s="2139"/>
      <c r="R76" s="2139"/>
      <c r="S76" s="2139"/>
      <c r="T76" s="2139"/>
      <c r="U76" s="2139"/>
      <c r="V76" s="1423"/>
      <c r="W76" s="1423"/>
      <c r="X76" s="1469"/>
      <c r="Y76" s="1484"/>
      <c r="Z76" s="1518"/>
      <c r="AA76" s="1799"/>
      <c r="AB76" s="1469"/>
      <c r="AC76" s="1537"/>
      <c r="AD76" s="1469"/>
      <c r="AE76" s="1469"/>
      <c r="AF76" s="1469"/>
      <c r="AG76" s="1505" t="s">
        <v>798</v>
      </c>
      <c r="AH76" s="1469"/>
      <c r="AI76" s="1469"/>
      <c r="AJ76" s="1469"/>
      <c r="AK76" s="1484"/>
      <c r="AL76" s="1542"/>
      <c r="AM76" s="1800"/>
      <c r="AN76" s="1542"/>
      <c r="AO76" s="1485"/>
      <c r="AP76" s="2185" t="s">
        <v>796</v>
      </c>
      <c r="AQ76" s="2186"/>
      <c r="AR76" s="2186"/>
      <c r="AS76" s="2186"/>
      <c r="AT76" s="1469"/>
      <c r="AU76" s="1469"/>
      <c r="AV76" s="1469"/>
      <c r="AW76" s="1484"/>
      <c r="AX76" s="1542"/>
      <c r="AY76" s="1799"/>
      <c r="AZ76" s="1542"/>
      <c r="BA76" s="1485"/>
      <c r="BB76" s="1474"/>
      <c r="BC76" s="2201"/>
      <c r="BD76" s="1546"/>
      <c r="BE76" s="1546"/>
      <c r="BF76" s="1546"/>
      <c r="BG76" s="1547"/>
      <c r="BH76" s="1385"/>
      <c r="BI76" s="467"/>
      <c r="BJ76" s="468"/>
      <c r="BK76" s="1455">
        <f>AA76+AM76+AY76</f>
        <v>0</v>
      </c>
      <c r="BL76" s="1455"/>
      <c r="BM76" s="1455"/>
      <c r="BN76" s="1455"/>
      <c r="BO76" s="1455"/>
      <c r="BP76" s="1455"/>
      <c r="BQ76" s="1455"/>
      <c r="BR76" s="426"/>
      <c r="BS76" s="426"/>
      <c r="BT76" s="426"/>
      <c r="BU76" s="426"/>
      <c r="BV76" s="426"/>
      <c r="BW76" s="418"/>
      <c r="BX76" s="418"/>
      <c r="BY76" s="418"/>
      <c r="BZ76" s="418"/>
      <c r="CA76" s="418"/>
      <c r="CB76" s="418"/>
      <c r="CC76" s="418"/>
      <c r="CD76" s="418"/>
      <c r="CE76" s="414"/>
      <c r="CF76" s="414"/>
      <c r="CG76" s="414"/>
      <c r="CH76" s="414"/>
      <c r="CI76" s="414"/>
      <c r="CJ76" s="414"/>
      <c r="CK76" s="414"/>
      <c r="CL76" s="414"/>
      <c r="CM76" s="414"/>
      <c r="CN76" s="414"/>
      <c r="CO76" s="426"/>
      <c r="CP76" s="414"/>
      <c r="CQ76" s="414"/>
      <c r="CR76" s="414"/>
      <c r="CS76" s="414"/>
      <c r="CT76" s="414"/>
      <c r="CU76" s="414"/>
      <c r="CV76" s="414"/>
      <c r="CW76" s="414"/>
      <c r="CX76" s="2059"/>
      <c r="CY76" s="414"/>
      <c r="CZ76" s="442"/>
      <c r="DA76" s="1960"/>
      <c r="DB76" s="1960"/>
      <c r="DC76" s="1960"/>
      <c r="DD76" s="1960"/>
      <c r="DE76" s="443"/>
      <c r="DF76" s="446"/>
      <c r="DG76" s="446"/>
      <c r="DH76" s="446"/>
      <c r="DI76" s="446"/>
      <c r="DJ76" s="446"/>
      <c r="DK76" s="446"/>
      <c r="DL76" s="446"/>
      <c r="DM76" s="446"/>
      <c r="DN76" s="446"/>
      <c r="DO76" s="446"/>
      <c r="DP76" s="446"/>
      <c r="DQ76" s="446"/>
      <c r="DR76" s="446"/>
      <c r="DS76" s="446"/>
      <c r="DT76" s="446"/>
      <c r="DU76" s="446"/>
      <c r="DV76" s="446"/>
      <c r="DW76" s="446"/>
      <c r="DX76" s="446"/>
      <c r="DY76" s="446"/>
      <c r="DZ76" s="446"/>
      <c r="EB76" s="478"/>
      <c r="EC76" s="478"/>
      <c r="ED76" s="478"/>
      <c r="EE76" s="478"/>
      <c r="EF76" s="478"/>
      <c r="EG76" s="478"/>
      <c r="EH76" s="478"/>
      <c r="EI76" s="478"/>
      <c r="EJ76" s="478"/>
      <c r="EK76" s="478"/>
      <c r="EL76" s="478"/>
      <c r="EM76" s="478"/>
      <c r="EN76" s="478"/>
      <c r="EO76" s="400"/>
      <c r="EP76" s="400"/>
      <c r="EQ76" s="434"/>
      <c r="ER76" s="445"/>
      <c r="ES76" s="387"/>
      <c r="ET76" s="69"/>
      <c r="EU76" s="69"/>
      <c r="EV76" s="69"/>
      <c r="EW76" s="69"/>
      <c r="EX76" s="69"/>
      <c r="EY76" s="69"/>
      <c r="FH76" s="57"/>
      <c r="FP76" s="1"/>
      <c r="FS76" s="66"/>
      <c r="FT76" s="1"/>
      <c r="FU76" s="1"/>
      <c r="FY76" s="66"/>
      <c r="FZ76" s="66"/>
      <c r="GE76" s="1"/>
      <c r="GJ76" s="99"/>
      <c r="GK76" s="100"/>
      <c r="GL76" s="101"/>
      <c r="GM76" s="101"/>
      <c r="GO76" s="62"/>
      <c r="GP76" s="63"/>
      <c r="GQ76" s="63"/>
      <c r="GR76" s="62"/>
      <c r="GX76" s="1"/>
      <c r="GY76" s="1"/>
      <c r="HH76" s="65"/>
      <c r="HI76" s="87"/>
      <c r="HJ76" s="88"/>
      <c r="HK76" s="89"/>
      <c r="HL76" s="89"/>
      <c r="HM76" s="89"/>
      <c r="HN76" s="89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</row>
    <row r="77" spans="1:238" ht="4" customHeight="1">
      <c r="A77" s="1230"/>
      <c r="B77" s="1422"/>
      <c r="C77" s="1470"/>
      <c r="D77" s="1423"/>
      <c r="E77" s="1423"/>
      <c r="F77" s="1423"/>
      <c r="G77" s="1735"/>
      <c r="H77" s="2169"/>
      <c r="I77" s="2169"/>
      <c r="J77" s="2169"/>
      <c r="K77" s="2169"/>
      <c r="L77" s="2169"/>
      <c r="M77" s="2169"/>
      <c r="N77" s="1482"/>
      <c r="O77" s="1532"/>
      <c r="P77" s="1532"/>
      <c r="Q77" s="1532"/>
      <c r="R77" s="1532"/>
      <c r="S77" s="1532"/>
      <c r="T77" s="1532"/>
      <c r="U77" s="1423"/>
      <c r="V77" s="1423"/>
      <c r="W77" s="1423"/>
      <c r="X77" s="1469"/>
      <c r="Y77" s="1469"/>
      <c r="Z77" s="1469"/>
      <c r="AA77" s="1469"/>
      <c r="AB77" s="1469"/>
      <c r="AC77" s="1469"/>
      <c r="AD77" s="1469"/>
      <c r="AE77" s="1469"/>
      <c r="AF77" s="1469"/>
      <c r="AG77" s="1505"/>
      <c r="AH77" s="1469"/>
      <c r="AI77" s="1469"/>
      <c r="AJ77" s="1469"/>
      <c r="AK77" s="1479"/>
      <c r="AL77" s="2047" t="s">
        <v>662</v>
      </c>
      <c r="AM77" s="1469"/>
      <c r="AN77" s="2047" t="s">
        <v>776</v>
      </c>
      <c r="AO77" s="1479"/>
      <c r="AP77" s="1469"/>
      <c r="AQ77" s="1469"/>
      <c r="AR77" s="1469"/>
      <c r="AS77" s="1505"/>
      <c r="AT77" s="1469"/>
      <c r="AU77" s="1469"/>
      <c r="AV77" s="1469"/>
      <c r="AW77" s="1479"/>
      <c r="AX77" s="2047" t="s">
        <v>662</v>
      </c>
      <c r="AY77" s="1474"/>
      <c r="AZ77" s="2047" t="s">
        <v>776</v>
      </c>
      <c r="BA77" s="1479"/>
      <c r="BB77" s="1474"/>
      <c r="BC77" s="2201"/>
      <c r="BD77" s="1546"/>
      <c r="BE77" s="1546"/>
      <c r="BF77" s="1546"/>
      <c r="BG77" s="1547"/>
      <c r="BH77" s="1385"/>
      <c r="BI77" s="467"/>
      <c r="BJ77" s="468"/>
      <c r="BK77" s="417"/>
      <c r="BL77" s="417"/>
      <c r="BM77" s="417"/>
      <c r="BN77" s="417"/>
      <c r="BO77" s="417"/>
      <c r="BP77" s="417"/>
      <c r="BQ77" s="417"/>
      <c r="BR77" s="426"/>
      <c r="BS77" s="426"/>
      <c r="BT77" s="426"/>
      <c r="BU77" s="426"/>
      <c r="BV77" s="426"/>
      <c r="BW77" s="418"/>
      <c r="BX77" s="418"/>
      <c r="BY77" s="418"/>
      <c r="BZ77" s="418"/>
      <c r="CA77" s="418"/>
      <c r="CB77" s="418"/>
      <c r="CC77" s="418"/>
      <c r="CD77" s="418"/>
      <c r="CE77" s="414"/>
      <c r="CF77" s="414"/>
      <c r="CG77" s="414"/>
      <c r="CH77" s="414"/>
      <c r="CI77" s="414"/>
      <c r="CJ77" s="414"/>
      <c r="CK77" s="414"/>
      <c r="CL77" s="414"/>
      <c r="CM77" s="414"/>
      <c r="CN77" s="414"/>
      <c r="CO77" s="426"/>
      <c r="CP77" s="414"/>
      <c r="CQ77" s="414"/>
      <c r="CR77" s="414"/>
      <c r="CS77" s="414"/>
      <c r="CT77" s="414"/>
      <c r="CU77" s="414"/>
      <c r="CV77" s="414"/>
      <c r="CW77" s="414"/>
      <c r="CX77" s="2059"/>
      <c r="CY77" s="414"/>
      <c r="CZ77" s="442"/>
      <c r="DA77" s="1960"/>
      <c r="DB77" s="1960"/>
      <c r="DC77" s="1960"/>
      <c r="DD77" s="1960"/>
      <c r="DE77" s="443"/>
      <c r="DF77" s="446"/>
      <c r="DG77" s="446"/>
      <c r="DH77" s="446"/>
      <c r="DI77" s="446"/>
      <c r="DJ77" s="446"/>
      <c r="DK77" s="446"/>
      <c r="DL77" s="446"/>
      <c r="DM77" s="446"/>
      <c r="DN77" s="446"/>
      <c r="DO77" s="446"/>
      <c r="DP77" s="446"/>
      <c r="DQ77" s="446"/>
      <c r="DR77" s="446"/>
      <c r="DS77" s="446"/>
      <c r="DT77" s="446"/>
      <c r="DU77" s="446"/>
      <c r="DV77" s="446"/>
      <c r="DW77" s="446"/>
      <c r="DX77" s="446"/>
      <c r="DY77" s="446"/>
      <c r="DZ77" s="446"/>
      <c r="EB77" s="478"/>
      <c r="EC77" s="478"/>
      <c r="ED77" s="478"/>
      <c r="EE77" s="478"/>
      <c r="EF77" s="478"/>
      <c r="EG77" s="478"/>
      <c r="EH77" s="478"/>
      <c r="EI77" s="478"/>
      <c r="EJ77" s="478"/>
      <c r="EK77" s="478"/>
      <c r="EL77" s="478"/>
      <c r="EM77" s="478"/>
      <c r="EN77" s="478"/>
      <c r="EO77" s="400"/>
      <c r="EP77" s="400"/>
      <c r="EQ77" s="434"/>
      <c r="ER77" s="445"/>
      <c r="ES77" s="387"/>
      <c r="ET77" s="69"/>
      <c r="EU77" s="69"/>
      <c r="EV77" s="69"/>
      <c r="EW77" s="69"/>
      <c r="EX77" s="69"/>
      <c r="EY77" s="69"/>
      <c r="FH77" s="57"/>
      <c r="FP77" s="1"/>
      <c r="FS77" s="66"/>
      <c r="FT77" s="1"/>
      <c r="FU77" s="1"/>
      <c r="FY77" s="66"/>
      <c r="FZ77" s="66"/>
      <c r="GE77" s="1"/>
      <c r="GJ77" s="99"/>
      <c r="GK77" s="100"/>
      <c r="GL77" s="101"/>
      <c r="GM77" s="101"/>
      <c r="GO77" s="62"/>
      <c r="GP77" s="63"/>
      <c r="GQ77" s="63"/>
      <c r="GR77" s="62"/>
      <c r="GX77" s="1"/>
      <c r="GY77" s="1"/>
      <c r="HH77" s="65"/>
      <c r="HI77" s="87"/>
      <c r="HJ77" s="88"/>
      <c r="HK77" s="89"/>
      <c r="HL77" s="89"/>
      <c r="HM77" s="89"/>
      <c r="HN77" s="89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</row>
    <row r="78" spans="1:238" ht="4" customHeight="1" thickBot="1">
      <c r="A78" s="1230"/>
      <c r="B78" s="1422"/>
      <c r="C78" s="1470"/>
      <c r="D78" s="1423"/>
      <c r="E78" s="1423"/>
      <c r="F78" s="1423"/>
      <c r="G78" s="1735"/>
      <c r="H78" s="2169"/>
      <c r="I78" s="2169"/>
      <c r="J78" s="2169"/>
      <c r="K78" s="2169"/>
      <c r="L78" s="2169"/>
      <c r="M78" s="2169"/>
      <c r="N78" s="1482"/>
      <c r="O78" s="1532"/>
      <c r="P78" s="1532"/>
      <c r="Q78" s="1532"/>
      <c r="R78" s="1532"/>
      <c r="S78" s="1532"/>
      <c r="T78" s="1532"/>
      <c r="U78" s="1423"/>
      <c r="V78" s="1423"/>
      <c r="W78" s="1423"/>
      <c r="X78" s="1469"/>
      <c r="Y78" s="1469"/>
      <c r="Z78" s="1469"/>
      <c r="AA78" s="1469"/>
      <c r="AB78" s="1469"/>
      <c r="AC78" s="1469"/>
      <c r="AD78" s="1469"/>
      <c r="AE78" s="1469"/>
      <c r="AF78" s="1469"/>
      <c r="AG78" s="1505"/>
      <c r="AH78" s="1469"/>
      <c r="AI78" s="1469"/>
      <c r="AJ78" s="1469"/>
      <c r="AK78" s="1479"/>
      <c r="AL78" s="2047"/>
      <c r="AM78" s="1469"/>
      <c r="AN78" s="2047"/>
      <c r="AO78" s="1479"/>
      <c r="AP78" s="1469"/>
      <c r="AQ78" s="1469"/>
      <c r="AR78" s="1469"/>
      <c r="AS78" s="1505"/>
      <c r="AT78" s="1469"/>
      <c r="AU78" s="1469"/>
      <c r="AV78" s="1469"/>
      <c r="AW78" s="1479"/>
      <c r="AX78" s="2047"/>
      <c r="AY78" s="1474"/>
      <c r="AZ78" s="2047"/>
      <c r="BA78" s="1479"/>
      <c r="BB78" s="1474"/>
      <c r="BC78" s="2201"/>
      <c r="BD78" s="1546"/>
      <c r="BE78" s="1546"/>
      <c r="BF78" s="1546"/>
      <c r="BG78" s="1547"/>
      <c r="BH78" s="1385"/>
      <c r="BI78" s="467"/>
      <c r="BJ78" s="468"/>
      <c r="BK78" s="417"/>
      <c r="BL78" s="417"/>
      <c r="BM78" s="417"/>
      <c r="BN78" s="417"/>
      <c r="BO78" s="417"/>
      <c r="BP78" s="417"/>
      <c r="BQ78" s="417"/>
      <c r="BR78" s="426"/>
      <c r="BS78" s="426"/>
      <c r="BT78" s="426"/>
      <c r="BU78" s="426"/>
      <c r="BV78" s="426"/>
      <c r="BW78" s="418"/>
      <c r="BX78" s="418"/>
      <c r="BY78" s="418"/>
      <c r="BZ78" s="418"/>
      <c r="CA78" s="418"/>
      <c r="CB78" s="418"/>
      <c r="CC78" s="418"/>
      <c r="CD78" s="418"/>
      <c r="CE78" s="414"/>
      <c r="CF78" s="414"/>
      <c r="CG78" s="414"/>
      <c r="CH78" s="414"/>
      <c r="CI78" s="414"/>
      <c r="CJ78" s="414"/>
      <c r="CK78" s="414"/>
      <c r="CL78" s="414"/>
      <c r="CM78" s="414"/>
      <c r="CN78" s="414"/>
      <c r="CO78" s="426"/>
      <c r="CP78" s="414"/>
      <c r="CQ78" s="414"/>
      <c r="CR78" s="414"/>
      <c r="CS78" s="414"/>
      <c r="CT78" s="414"/>
      <c r="CU78" s="414"/>
      <c r="CV78" s="414"/>
      <c r="CW78" s="414"/>
      <c r="CX78" s="2059"/>
      <c r="CY78" s="414"/>
      <c r="CZ78" s="442"/>
      <c r="DA78" s="1960"/>
      <c r="DB78" s="1960"/>
      <c r="DC78" s="1960"/>
      <c r="DD78" s="1960"/>
      <c r="DE78" s="443"/>
      <c r="DF78" s="446"/>
      <c r="DG78" s="446"/>
      <c r="DH78" s="446"/>
      <c r="DI78" s="446"/>
      <c r="DJ78" s="446"/>
      <c r="DK78" s="446"/>
      <c r="DL78" s="446"/>
      <c r="DM78" s="446"/>
      <c r="DN78" s="446"/>
      <c r="DO78" s="446"/>
      <c r="DP78" s="446"/>
      <c r="DQ78" s="446"/>
      <c r="DR78" s="446"/>
      <c r="DS78" s="446"/>
      <c r="DT78" s="446"/>
      <c r="DU78" s="446"/>
      <c r="DV78" s="446"/>
      <c r="DW78" s="446"/>
      <c r="DX78" s="446"/>
      <c r="DY78" s="446"/>
      <c r="DZ78" s="446"/>
      <c r="EB78" s="478"/>
      <c r="EC78" s="478"/>
      <c r="ED78" s="478"/>
      <c r="EE78" s="478"/>
      <c r="EF78" s="478"/>
      <c r="EG78" s="478"/>
      <c r="EH78" s="478"/>
      <c r="EI78" s="478"/>
      <c r="EJ78" s="478"/>
      <c r="EK78" s="478"/>
      <c r="EL78" s="478"/>
      <c r="EM78" s="478"/>
      <c r="EN78" s="478"/>
      <c r="EO78" s="400"/>
      <c r="EP78" s="400"/>
      <c r="EQ78" s="434"/>
      <c r="ER78" s="445"/>
      <c r="ES78" s="387"/>
      <c r="ET78" s="69"/>
      <c r="EU78" s="69"/>
      <c r="EV78" s="69"/>
      <c r="EW78" s="69"/>
      <c r="EX78" s="69"/>
      <c r="EY78" s="69"/>
      <c r="FH78" s="57"/>
      <c r="FP78" s="1"/>
      <c r="FS78" s="66"/>
      <c r="FT78" s="1"/>
      <c r="FU78" s="1"/>
      <c r="FY78" s="66"/>
      <c r="FZ78" s="66"/>
      <c r="GE78" s="1"/>
      <c r="GJ78" s="99"/>
      <c r="GK78" s="100"/>
      <c r="GL78" s="101"/>
      <c r="GM78" s="101"/>
      <c r="GO78" s="62"/>
      <c r="GP78" s="63"/>
      <c r="GQ78" s="63"/>
      <c r="GR78" s="62"/>
      <c r="GX78" s="1"/>
      <c r="GY78" s="1"/>
      <c r="HH78" s="65"/>
      <c r="HI78" s="87"/>
      <c r="HJ78" s="88"/>
      <c r="HK78" s="89"/>
      <c r="HL78" s="89"/>
      <c r="HM78" s="89"/>
      <c r="HN78" s="89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</row>
    <row r="79" spans="1:238" ht="30" customHeight="1" thickBot="1">
      <c r="A79" s="1230"/>
      <c r="B79" s="1422"/>
      <c r="C79" s="1470"/>
      <c r="D79" s="1423"/>
      <c r="E79" s="1423"/>
      <c r="F79" s="1423"/>
      <c r="G79" s="1735"/>
      <c r="H79" s="2169"/>
      <c r="I79" s="2169"/>
      <c r="J79" s="2169"/>
      <c r="K79" s="2169"/>
      <c r="L79" s="2169"/>
      <c r="M79" s="2169"/>
      <c r="N79" s="1482"/>
      <c r="O79" s="2211" t="s">
        <v>830</v>
      </c>
      <c r="P79" s="2211"/>
      <c r="Q79" s="2211"/>
      <c r="R79" s="2211"/>
      <c r="S79" s="2211"/>
      <c r="T79" s="2211"/>
      <c r="U79" s="2211"/>
      <c r="V79" s="2211"/>
      <c r="W79" s="2211"/>
      <c r="X79" s="2211"/>
      <c r="Y79" s="2211"/>
      <c r="Z79" s="2211"/>
      <c r="AA79" s="2211"/>
      <c r="AB79" s="2211"/>
      <c r="AC79" s="2211"/>
      <c r="AD79" s="1469"/>
      <c r="AE79" s="1469"/>
      <c r="AF79" s="1469"/>
      <c r="AG79" s="1505" t="s">
        <v>799</v>
      </c>
      <c r="AH79" s="1469"/>
      <c r="AI79" s="1469"/>
      <c r="AJ79" s="1469"/>
      <c r="AK79" s="1484"/>
      <c r="AL79" s="1545"/>
      <c r="AM79" s="1800"/>
      <c r="AN79" s="1545"/>
      <c r="AO79" s="1485"/>
      <c r="AP79" s="2185" t="s">
        <v>797</v>
      </c>
      <c r="AQ79" s="2186"/>
      <c r="AR79" s="2186"/>
      <c r="AS79" s="2186"/>
      <c r="AT79" s="1469"/>
      <c r="AU79" s="1469"/>
      <c r="AV79" s="1469"/>
      <c r="AW79" s="1484"/>
      <c r="AX79" s="1545"/>
      <c r="AY79" s="1799"/>
      <c r="AZ79" s="1545"/>
      <c r="BA79" s="1485"/>
      <c r="BB79" s="1474"/>
      <c r="BC79" s="2201"/>
      <c r="BD79" s="1546"/>
      <c r="BE79" s="1546"/>
      <c r="BF79" s="1546"/>
      <c r="BG79" s="1547"/>
      <c r="BH79" s="1385"/>
      <c r="BI79" s="467"/>
      <c r="BJ79" s="468"/>
      <c r="BK79" s="1455">
        <f>AM79+AY79</f>
        <v>0</v>
      </c>
      <c r="BL79" s="1455"/>
      <c r="BM79" s="1455"/>
      <c r="BN79" s="1455"/>
      <c r="BO79" s="1455"/>
      <c r="BP79" s="1455"/>
      <c r="BQ79" s="1455"/>
      <c r="BR79" s="426"/>
      <c r="BS79" s="426"/>
      <c r="BT79" s="426"/>
      <c r="BU79" s="426"/>
      <c r="BV79" s="426"/>
      <c r="BW79" s="418"/>
      <c r="BX79" s="418"/>
      <c r="BY79" s="418"/>
      <c r="BZ79" s="418"/>
      <c r="CA79" s="418"/>
      <c r="CB79" s="418"/>
      <c r="CC79" s="418"/>
      <c r="CD79" s="418"/>
      <c r="CE79" s="414"/>
      <c r="CF79" s="414"/>
      <c r="CG79" s="414"/>
      <c r="CH79" s="414"/>
      <c r="CI79" s="414"/>
      <c r="CJ79" s="414"/>
      <c r="CK79" s="414"/>
      <c r="CL79" s="414"/>
      <c r="CM79" s="414"/>
      <c r="CN79" s="414"/>
      <c r="CO79" s="426"/>
      <c r="CP79" s="414"/>
      <c r="CQ79" s="414"/>
      <c r="CR79" s="414"/>
      <c r="CS79" s="414"/>
      <c r="CT79" s="414"/>
      <c r="CU79" s="414"/>
      <c r="CV79" s="414"/>
      <c r="CW79" s="414"/>
      <c r="CX79" s="2059"/>
      <c r="CY79" s="414"/>
      <c r="CZ79" s="442"/>
      <c r="DA79" s="1960"/>
      <c r="DB79" s="1960"/>
      <c r="DC79" s="1960"/>
      <c r="DD79" s="1960"/>
      <c r="DE79" s="443"/>
      <c r="DF79" s="446"/>
      <c r="DG79" s="446"/>
      <c r="DH79" s="446"/>
      <c r="DI79" s="446"/>
      <c r="DJ79" s="446"/>
      <c r="DK79" s="446"/>
      <c r="DL79" s="446"/>
      <c r="DM79" s="446"/>
      <c r="DN79" s="446"/>
      <c r="DO79" s="446"/>
      <c r="DP79" s="446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B79" s="478"/>
      <c r="EC79" s="478"/>
      <c r="ED79" s="478"/>
      <c r="EE79" s="478"/>
      <c r="EF79" s="478"/>
      <c r="EG79" s="478"/>
      <c r="EH79" s="478"/>
      <c r="EI79" s="478"/>
      <c r="EJ79" s="478"/>
      <c r="EK79" s="478"/>
      <c r="EL79" s="478"/>
      <c r="EM79" s="478"/>
      <c r="EN79" s="478"/>
      <c r="EO79" s="400"/>
      <c r="EP79" s="400"/>
      <c r="EQ79" s="434"/>
      <c r="ER79" s="445"/>
      <c r="ES79" s="387"/>
      <c r="ET79" s="69"/>
      <c r="EU79" s="69"/>
      <c r="EV79" s="69"/>
      <c r="EW79" s="69"/>
      <c r="EX79" s="69"/>
      <c r="EY79" s="69"/>
      <c r="FH79" s="57"/>
      <c r="FP79" s="1"/>
      <c r="FS79" s="66"/>
      <c r="FT79" s="1"/>
      <c r="FU79" s="1"/>
      <c r="FY79" s="66"/>
      <c r="FZ79" s="66"/>
      <c r="GE79" s="1"/>
      <c r="GJ79" s="99"/>
      <c r="GK79" s="100"/>
      <c r="GL79" s="101"/>
      <c r="GM79" s="101"/>
      <c r="GO79" s="62"/>
      <c r="GP79" s="63"/>
      <c r="GQ79" s="63"/>
      <c r="GR79" s="62"/>
      <c r="GX79" s="1"/>
      <c r="GY79" s="1"/>
      <c r="HH79" s="65"/>
      <c r="HI79" s="87"/>
      <c r="HJ79" s="88"/>
      <c r="HK79" s="89"/>
      <c r="HL79" s="89"/>
      <c r="HM79" s="89"/>
      <c r="HN79" s="89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</row>
    <row r="80" spans="1:238" ht="8" customHeight="1">
      <c r="A80" s="1230"/>
      <c r="B80" s="1422"/>
      <c r="C80" s="1470"/>
      <c r="D80" s="1423"/>
      <c r="E80" s="1423"/>
      <c r="F80" s="1423"/>
      <c r="G80" s="1735"/>
      <c r="H80" s="2169"/>
      <c r="I80" s="2169"/>
      <c r="J80" s="2169"/>
      <c r="K80" s="2169"/>
      <c r="L80" s="2169"/>
      <c r="M80" s="2169"/>
      <c r="N80" s="1482"/>
      <c r="O80" s="1809"/>
      <c r="P80" s="1809"/>
      <c r="Q80" s="1809"/>
      <c r="R80" s="1809"/>
      <c r="S80" s="1809"/>
      <c r="T80" s="1809"/>
      <c r="U80" s="1423"/>
      <c r="V80" s="1423"/>
      <c r="W80" s="1423"/>
      <c r="X80" s="1469"/>
      <c r="Y80" s="1469"/>
      <c r="Z80" s="1469"/>
      <c r="AA80" s="1469"/>
      <c r="AB80" s="1469"/>
      <c r="AC80" s="1469"/>
      <c r="AD80" s="1469"/>
      <c r="AE80" s="1469"/>
      <c r="AF80" s="1469"/>
      <c r="AG80" s="1469"/>
      <c r="AH80" s="1469"/>
      <c r="AI80" s="1469"/>
      <c r="AJ80" s="1469"/>
      <c r="AK80" s="1469"/>
      <c r="AL80" s="1469"/>
      <c r="AM80" s="1469"/>
      <c r="AN80" s="1469"/>
      <c r="AO80" s="1469"/>
      <c r="AP80" s="1469"/>
      <c r="AQ80" s="1469"/>
      <c r="AR80" s="1469"/>
      <c r="AS80" s="1469"/>
      <c r="AT80" s="1469"/>
      <c r="AU80" s="1469"/>
      <c r="AV80" s="1469"/>
      <c r="AW80" s="1474"/>
      <c r="AX80" s="1474"/>
      <c r="AY80" s="1474"/>
      <c r="AZ80" s="1474"/>
      <c r="BA80" s="1474"/>
      <c r="BB80" s="1474"/>
      <c r="BC80" s="2201"/>
      <c r="BD80" s="1546"/>
      <c r="BE80" s="1546"/>
      <c r="BF80" s="1546"/>
      <c r="BG80" s="1547"/>
      <c r="BH80" s="1385"/>
      <c r="BI80" s="467"/>
      <c r="BJ80" s="468"/>
      <c r="BK80" s="417"/>
      <c r="BL80" s="417"/>
      <c r="BM80" s="417"/>
      <c r="BN80" s="417"/>
      <c r="BO80" s="417"/>
      <c r="BP80" s="417"/>
      <c r="BQ80" s="417"/>
      <c r="BR80" s="426"/>
      <c r="BS80" s="426"/>
      <c r="BT80" s="426"/>
      <c r="BU80" s="426"/>
      <c r="BV80" s="426"/>
      <c r="BW80" s="418"/>
      <c r="BX80" s="418"/>
      <c r="BY80" s="418"/>
      <c r="BZ80" s="418"/>
      <c r="CA80" s="418"/>
      <c r="CB80" s="418"/>
      <c r="CC80" s="418"/>
      <c r="CD80" s="418"/>
      <c r="CE80" s="414"/>
      <c r="CF80" s="414"/>
      <c r="CG80" s="414"/>
      <c r="CH80" s="414"/>
      <c r="CI80" s="414"/>
      <c r="CJ80" s="414"/>
      <c r="CK80" s="414"/>
      <c r="CL80" s="414"/>
      <c r="CM80" s="414"/>
      <c r="CN80" s="414"/>
      <c r="CO80" s="426"/>
      <c r="CP80" s="414"/>
      <c r="CQ80" s="414"/>
      <c r="CR80" s="414"/>
      <c r="CS80" s="414"/>
      <c r="CT80" s="414"/>
      <c r="CU80" s="414"/>
      <c r="CV80" s="414"/>
      <c r="CW80" s="414"/>
      <c r="CX80" s="2059"/>
      <c r="CY80" s="414"/>
      <c r="CZ80" s="442"/>
      <c r="DA80" s="1960"/>
      <c r="DB80" s="1960"/>
      <c r="DC80" s="1960"/>
      <c r="DD80" s="1960"/>
      <c r="DE80" s="443"/>
      <c r="DF80" s="446"/>
      <c r="DG80" s="446"/>
      <c r="DH80" s="446"/>
      <c r="DI80" s="446"/>
      <c r="DJ80" s="446"/>
      <c r="DK80" s="446"/>
      <c r="DL80" s="446"/>
      <c r="DM80" s="446"/>
      <c r="DN80" s="446"/>
      <c r="DO80" s="446"/>
      <c r="DP80" s="446"/>
      <c r="DQ80" s="446"/>
      <c r="DR80" s="446"/>
      <c r="DS80" s="446"/>
      <c r="DT80" s="446"/>
      <c r="DU80" s="446"/>
      <c r="DV80" s="446"/>
      <c r="DW80" s="446"/>
      <c r="DX80" s="446"/>
      <c r="DY80" s="446"/>
      <c r="DZ80" s="446"/>
      <c r="EB80" s="478"/>
      <c r="EC80" s="478"/>
      <c r="ED80" s="478"/>
      <c r="EE80" s="478"/>
      <c r="EF80" s="478"/>
      <c r="EG80" s="478"/>
      <c r="EH80" s="478"/>
      <c r="EI80" s="478"/>
      <c r="EJ80" s="478"/>
      <c r="EK80" s="478"/>
      <c r="EL80" s="478"/>
      <c r="EM80" s="478"/>
      <c r="EN80" s="478"/>
      <c r="EO80" s="400"/>
      <c r="EP80" s="400"/>
      <c r="EQ80" s="434"/>
      <c r="ER80" s="445"/>
      <c r="ES80" s="387"/>
      <c r="ET80" s="69"/>
      <c r="EU80" s="69"/>
      <c r="EV80" s="69"/>
      <c r="EW80" s="69"/>
      <c r="EX80" s="69"/>
      <c r="EY80" s="69"/>
      <c r="FH80" s="57"/>
      <c r="FP80" s="1"/>
      <c r="FS80" s="66"/>
      <c r="FT80" s="1"/>
      <c r="FU80" s="1"/>
      <c r="FY80" s="66"/>
      <c r="FZ80" s="66"/>
      <c r="GE80" s="1"/>
      <c r="GJ80" s="99"/>
      <c r="GK80" s="100"/>
      <c r="GL80" s="101"/>
      <c r="GM80" s="101"/>
      <c r="GO80" s="62"/>
      <c r="GP80" s="63"/>
      <c r="GQ80" s="63"/>
      <c r="GR80" s="62"/>
      <c r="GX80" s="1"/>
      <c r="GY80" s="1"/>
      <c r="HH80" s="65"/>
      <c r="HI80" s="87"/>
      <c r="HJ80" s="88"/>
      <c r="HK80" s="89"/>
      <c r="HL80" s="89"/>
      <c r="HM80" s="89"/>
      <c r="HN80" s="89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</row>
    <row r="81" spans="1:238" ht="4" customHeight="1">
      <c r="A81" s="1230"/>
      <c r="B81" s="1422"/>
      <c r="C81" s="1470"/>
      <c r="D81" s="1423"/>
      <c r="E81" s="1423"/>
      <c r="F81" s="1423"/>
      <c r="G81" s="1735"/>
      <c r="H81" s="2169"/>
      <c r="I81" s="2169"/>
      <c r="J81" s="2169"/>
      <c r="K81" s="2169"/>
      <c r="L81" s="2169"/>
      <c r="M81" s="2169"/>
      <c r="N81" s="1482"/>
      <c r="O81" s="1809"/>
      <c r="P81" s="1809"/>
      <c r="Q81" s="1809"/>
      <c r="R81" s="1809"/>
      <c r="S81" s="1809"/>
      <c r="T81" s="1809"/>
      <c r="U81" s="1423"/>
      <c r="V81" s="1423"/>
      <c r="W81" s="1423"/>
      <c r="X81" s="1469"/>
      <c r="Y81" s="1469"/>
      <c r="Z81" s="1469"/>
      <c r="AA81" s="1469"/>
      <c r="AB81" s="1469"/>
      <c r="AC81" s="1469"/>
      <c r="AD81" s="1469"/>
      <c r="AE81" s="1469"/>
      <c r="AF81" s="1469"/>
      <c r="AG81" s="1469"/>
      <c r="AH81" s="1469"/>
      <c r="AI81" s="1469"/>
      <c r="AJ81" s="1469"/>
      <c r="AK81" s="1469"/>
      <c r="AL81" s="1469"/>
      <c r="AM81" s="1469"/>
      <c r="AN81" s="1469"/>
      <c r="AO81" s="1469"/>
      <c r="AP81" s="1469"/>
      <c r="AQ81" s="1469"/>
      <c r="AR81" s="1469"/>
      <c r="AS81" s="1469"/>
      <c r="AT81" s="1469"/>
      <c r="AU81" s="1469"/>
      <c r="AV81" s="1469"/>
      <c r="AW81" s="1474"/>
      <c r="AX81" s="1474"/>
      <c r="AY81" s="1474"/>
      <c r="AZ81" s="1474"/>
      <c r="BA81" s="1474"/>
      <c r="BB81" s="1474"/>
      <c r="BC81" s="2201"/>
      <c r="BD81" s="1546"/>
      <c r="BE81" s="1546"/>
      <c r="BF81" s="1546"/>
      <c r="BG81" s="1547"/>
      <c r="BH81" s="1385"/>
      <c r="BI81" s="467"/>
      <c r="BJ81" s="468"/>
      <c r="BK81" s="417"/>
      <c r="BL81" s="417"/>
      <c r="BM81" s="417"/>
      <c r="BN81" s="417"/>
      <c r="BO81" s="417"/>
      <c r="BP81" s="417"/>
      <c r="BQ81" s="417"/>
      <c r="BR81" s="426"/>
      <c r="BS81" s="426"/>
      <c r="BT81" s="426"/>
      <c r="BU81" s="426"/>
      <c r="BV81" s="426"/>
      <c r="BW81" s="418"/>
      <c r="BX81" s="418"/>
      <c r="BY81" s="418"/>
      <c r="BZ81" s="418"/>
      <c r="CA81" s="418"/>
      <c r="CB81" s="418"/>
      <c r="CC81" s="418"/>
      <c r="CD81" s="418"/>
      <c r="CE81" s="414"/>
      <c r="CF81" s="414"/>
      <c r="CG81" s="414"/>
      <c r="CH81" s="414"/>
      <c r="CI81" s="414"/>
      <c r="CJ81" s="414"/>
      <c r="CK81" s="414"/>
      <c r="CL81" s="414"/>
      <c r="CM81" s="414"/>
      <c r="CN81" s="414"/>
      <c r="CO81" s="426"/>
      <c r="CP81" s="414"/>
      <c r="CQ81" s="414"/>
      <c r="CR81" s="414"/>
      <c r="CS81" s="414"/>
      <c r="CT81" s="414"/>
      <c r="CU81" s="414"/>
      <c r="CV81" s="414"/>
      <c r="CW81" s="414"/>
      <c r="CX81" s="2059"/>
      <c r="CY81" s="414"/>
      <c r="CZ81" s="442"/>
      <c r="DA81" s="1960"/>
      <c r="DB81" s="1960"/>
      <c r="DC81" s="1960"/>
      <c r="DD81" s="1960"/>
      <c r="DE81" s="443"/>
      <c r="DF81" s="446"/>
      <c r="DG81" s="446"/>
      <c r="DH81" s="446"/>
      <c r="DI81" s="446"/>
      <c r="DJ81" s="446"/>
      <c r="DK81" s="446"/>
      <c r="DL81" s="446"/>
      <c r="DM81" s="446"/>
      <c r="DN81" s="446"/>
      <c r="DO81" s="446"/>
      <c r="DP81" s="446"/>
      <c r="DQ81" s="446"/>
      <c r="DR81" s="446"/>
      <c r="DS81" s="446"/>
      <c r="DT81" s="446"/>
      <c r="DU81" s="446"/>
      <c r="DV81" s="446"/>
      <c r="DW81" s="446"/>
      <c r="DX81" s="446"/>
      <c r="DY81" s="446"/>
      <c r="DZ81" s="446"/>
      <c r="EB81" s="478"/>
      <c r="EC81" s="478"/>
      <c r="ED81" s="478"/>
      <c r="EE81" s="478"/>
      <c r="EF81" s="478"/>
      <c r="EG81" s="478"/>
      <c r="EH81" s="478"/>
      <c r="EI81" s="478"/>
      <c r="EJ81" s="478"/>
      <c r="EK81" s="478"/>
      <c r="EL81" s="478"/>
      <c r="EM81" s="478"/>
      <c r="EN81" s="478"/>
      <c r="EO81" s="400"/>
      <c r="EP81" s="400"/>
      <c r="EQ81" s="434"/>
      <c r="ER81" s="445"/>
      <c r="ES81" s="387"/>
      <c r="ET81" s="69"/>
      <c r="EU81" s="69"/>
      <c r="EV81" s="69"/>
      <c r="EW81" s="69"/>
      <c r="EX81" s="69"/>
      <c r="EY81" s="69"/>
      <c r="FH81" s="57"/>
      <c r="FP81" s="1"/>
      <c r="FS81" s="66"/>
      <c r="FT81" s="1"/>
      <c r="FU81" s="1"/>
      <c r="FY81" s="66"/>
      <c r="FZ81" s="66"/>
      <c r="GE81" s="1"/>
      <c r="GJ81" s="99"/>
      <c r="GK81" s="100"/>
      <c r="GL81" s="101"/>
      <c r="GM81" s="101"/>
      <c r="GO81" s="62"/>
      <c r="GP81" s="63"/>
      <c r="GQ81" s="63"/>
      <c r="GR81" s="62"/>
      <c r="GX81" s="1"/>
      <c r="GY81" s="1"/>
      <c r="HH81" s="65"/>
      <c r="HI81" s="87"/>
      <c r="HJ81" s="88"/>
      <c r="HK81" s="89"/>
      <c r="HL81" s="89"/>
      <c r="HM81" s="89"/>
      <c r="HN81" s="89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</row>
    <row r="82" spans="1:238" ht="20" customHeight="1">
      <c r="A82" s="1230"/>
      <c r="B82" s="1422"/>
      <c r="C82" s="1470"/>
      <c r="D82" s="1423"/>
      <c r="E82" s="1423"/>
      <c r="F82" s="1423"/>
      <c r="G82" s="921"/>
      <c r="H82" s="1423"/>
      <c r="I82" s="1423"/>
      <c r="J82" s="1423"/>
      <c r="K82" s="1423"/>
      <c r="L82" s="1423"/>
      <c r="M82" s="1423"/>
      <c r="N82" s="1423"/>
      <c r="O82" s="1423"/>
      <c r="P82" s="1423"/>
      <c r="Q82" s="1423"/>
      <c r="R82" s="1423"/>
      <c r="S82" s="1423"/>
      <c r="T82" s="1423"/>
      <c r="U82" s="1423"/>
      <c r="V82" s="1423"/>
      <c r="W82" s="1423"/>
      <c r="X82" s="1469"/>
      <c r="Y82" s="1469"/>
      <c r="Z82" s="1469"/>
      <c r="AA82" s="1469"/>
      <c r="AB82" s="1469"/>
      <c r="AC82" s="1469"/>
      <c r="AD82" s="1469"/>
      <c r="AE82" s="1469"/>
      <c r="AF82" s="1469"/>
      <c r="AG82" s="1469"/>
      <c r="AH82" s="1469"/>
      <c r="AI82" s="1469"/>
      <c r="AJ82" s="1469"/>
      <c r="AK82" s="1469"/>
      <c r="AL82" s="1469"/>
      <c r="AM82" s="1469"/>
      <c r="AN82" s="1469"/>
      <c r="AO82" s="1469"/>
      <c r="AP82" s="1469"/>
      <c r="AQ82" s="1469"/>
      <c r="AR82" s="1469"/>
      <c r="AS82" s="1469"/>
      <c r="AT82" s="1469"/>
      <c r="AU82" s="1469"/>
      <c r="AV82" s="1469"/>
      <c r="AW82" s="1474"/>
      <c r="AX82" s="1474"/>
      <c r="AY82" s="1474"/>
      <c r="AZ82" s="1474"/>
      <c r="BA82" s="1474"/>
      <c r="BB82" s="1474"/>
      <c r="BC82" s="1482"/>
      <c r="BD82" s="1546"/>
      <c r="BE82" s="1546"/>
      <c r="BF82" s="1546"/>
      <c r="BG82" s="1547"/>
      <c r="BH82" s="1385"/>
      <c r="BI82" s="467"/>
      <c r="BJ82" s="468"/>
      <c r="BK82" s="417"/>
      <c r="BL82" s="417"/>
      <c r="BM82" s="417"/>
      <c r="BN82" s="417"/>
      <c r="BO82" s="417"/>
      <c r="BP82" s="417"/>
      <c r="BQ82" s="417"/>
      <c r="BR82" s="426"/>
      <c r="BS82" s="426"/>
      <c r="BT82" s="426"/>
      <c r="BU82" s="426"/>
      <c r="BV82" s="426"/>
      <c r="BW82" s="418"/>
      <c r="BX82" s="418"/>
      <c r="BY82" s="418"/>
      <c r="BZ82" s="418"/>
      <c r="CA82" s="418"/>
      <c r="CB82" s="418"/>
      <c r="CC82" s="418"/>
      <c r="CD82" s="418"/>
      <c r="CE82" s="414"/>
      <c r="CF82" s="414"/>
      <c r="CG82" s="414"/>
      <c r="CH82" s="414"/>
      <c r="CI82" s="414"/>
      <c r="CJ82" s="414"/>
      <c r="CK82" s="414"/>
      <c r="CL82" s="414"/>
      <c r="CM82" s="414"/>
      <c r="CN82" s="414"/>
      <c r="CO82" s="426"/>
      <c r="CP82" s="414"/>
      <c r="CQ82" s="414"/>
      <c r="CR82" s="414"/>
      <c r="CS82" s="414"/>
      <c r="CT82" s="414"/>
      <c r="CU82" s="414"/>
      <c r="CV82" s="414"/>
      <c r="CW82" s="414"/>
      <c r="CX82" s="2059"/>
      <c r="CY82" s="414"/>
      <c r="CZ82" s="442"/>
      <c r="DA82" s="1960"/>
      <c r="DB82" s="1960"/>
      <c r="DC82" s="1960"/>
      <c r="DD82" s="1960"/>
      <c r="DE82" s="443"/>
      <c r="DF82" s="446"/>
      <c r="DG82" s="446"/>
      <c r="DH82" s="446"/>
      <c r="DI82" s="446"/>
      <c r="DJ82" s="446"/>
      <c r="DK82" s="446"/>
      <c r="DL82" s="446"/>
      <c r="DM82" s="446"/>
      <c r="DN82" s="446"/>
      <c r="DO82" s="446"/>
      <c r="DP82" s="446"/>
      <c r="DQ82" s="446"/>
      <c r="DR82" s="446"/>
      <c r="DS82" s="446"/>
      <c r="DT82" s="446"/>
      <c r="DU82" s="446"/>
      <c r="DV82" s="446"/>
      <c r="DW82" s="446"/>
      <c r="DX82" s="446"/>
      <c r="DY82" s="446"/>
      <c r="DZ82" s="446"/>
      <c r="EB82" s="478"/>
      <c r="EC82" s="478"/>
      <c r="ED82" s="478"/>
      <c r="EE82" s="478"/>
      <c r="EF82" s="478"/>
      <c r="EG82" s="478"/>
      <c r="EH82" s="478"/>
      <c r="EI82" s="478"/>
      <c r="EJ82" s="478"/>
      <c r="EK82" s="478"/>
      <c r="EL82" s="478"/>
      <c r="EM82" s="478"/>
      <c r="EN82" s="478"/>
      <c r="EO82" s="400"/>
      <c r="EP82" s="400"/>
      <c r="EQ82" s="434"/>
      <c r="ER82" s="445"/>
      <c r="ES82" s="387"/>
      <c r="ET82" s="69"/>
      <c r="EU82" s="69"/>
      <c r="EV82" s="69"/>
      <c r="EW82" s="69"/>
      <c r="EX82" s="69"/>
      <c r="EY82" s="69"/>
      <c r="FH82" s="57"/>
      <c r="FP82" s="1"/>
      <c r="FS82" s="66"/>
      <c r="FT82" s="1"/>
      <c r="FU82" s="1"/>
      <c r="FY82" s="66"/>
      <c r="FZ82" s="66"/>
      <c r="GE82" s="1"/>
      <c r="GJ82" s="99"/>
      <c r="GK82" s="100"/>
      <c r="GL82" s="101"/>
      <c r="GM82" s="101"/>
      <c r="GO82" s="62"/>
      <c r="GP82" s="63"/>
      <c r="GQ82" s="63"/>
      <c r="GR82" s="62"/>
      <c r="GX82" s="1"/>
      <c r="GY82" s="1"/>
      <c r="HH82" s="65"/>
      <c r="HI82" s="87"/>
      <c r="HJ82" s="88"/>
      <c r="HK82" s="89"/>
      <c r="HL82" s="89"/>
      <c r="HM82" s="89"/>
      <c r="HN82" s="89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</row>
    <row r="83" spans="1:238" ht="30" customHeight="1">
      <c r="A83" s="1230"/>
      <c r="B83" s="1422"/>
      <c r="C83" s="1470"/>
      <c r="D83" s="1423"/>
      <c r="E83" s="1423"/>
      <c r="F83" s="1423"/>
      <c r="G83" s="1423"/>
      <c r="H83" s="1423"/>
      <c r="I83" s="1423"/>
      <c r="J83" s="1423"/>
      <c r="K83" s="1423"/>
      <c r="L83" s="1423"/>
      <c r="M83" s="1423"/>
      <c r="N83" s="1423"/>
      <c r="O83" s="1423"/>
      <c r="P83" s="1482"/>
      <c r="Q83" s="1482"/>
      <c r="R83" s="1482"/>
      <c r="S83" s="1482"/>
      <c r="T83" s="2178" t="s">
        <v>691</v>
      </c>
      <c r="U83" s="2178"/>
      <c r="V83" s="1553"/>
      <c r="W83" s="1553"/>
      <c r="X83" s="1553"/>
      <c r="Y83" s="1553"/>
      <c r="Z83" s="1553" t="s">
        <v>662</v>
      </c>
      <c r="AA83" s="1553" t="s">
        <v>674</v>
      </c>
      <c r="AB83" s="1553"/>
      <c r="AC83" s="1553"/>
      <c r="AD83" s="1553"/>
      <c r="AE83" s="1553"/>
      <c r="AF83" s="1553"/>
      <c r="AG83" s="1553" t="s">
        <v>675</v>
      </c>
      <c r="AH83" s="1553"/>
      <c r="AI83" s="1553"/>
      <c r="AJ83" s="1553"/>
      <c r="AK83" s="1553"/>
      <c r="AL83" s="1553"/>
      <c r="AM83" s="1553" t="s">
        <v>92</v>
      </c>
      <c r="AN83" s="1553"/>
      <c r="AO83" s="1553"/>
      <c r="AP83" s="1553"/>
      <c r="AQ83" s="1553"/>
      <c r="AR83" s="1553"/>
      <c r="AS83" s="1553" t="s">
        <v>82</v>
      </c>
      <c r="AT83" s="1553"/>
      <c r="AU83" s="1553"/>
      <c r="AV83" s="1553"/>
      <c r="AW83" s="1553"/>
      <c r="AX83" s="1553"/>
      <c r="AY83" s="1553" t="s">
        <v>26</v>
      </c>
      <c r="AZ83" s="1553"/>
      <c r="BA83" s="1553"/>
      <c r="BB83" s="1553"/>
      <c r="BC83" s="1553"/>
      <c r="BD83" s="1546"/>
      <c r="BE83" s="1546"/>
      <c r="BF83" s="1546"/>
      <c r="BG83" s="1547"/>
      <c r="BH83" s="1385"/>
      <c r="BI83" s="467"/>
      <c r="BJ83" s="468"/>
      <c r="BK83" s="417"/>
      <c r="BL83" s="417"/>
      <c r="BM83" s="417"/>
      <c r="BN83" s="417"/>
      <c r="BO83" s="417"/>
      <c r="BP83" s="417"/>
      <c r="BQ83" s="417"/>
      <c r="BR83" s="426"/>
      <c r="BS83" s="426"/>
      <c r="BT83" s="466" t="s">
        <v>13</v>
      </c>
      <c r="BU83" s="499"/>
      <c r="BV83" s="499"/>
      <c r="BW83" s="499"/>
      <c r="BX83" s="463"/>
      <c r="BZ83" s="507"/>
      <c r="CA83" s="507"/>
      <c r="CB83" s="498"/>
      <c r="CC83" s="498"/>
      <c r="CD83" s="498"/>
      <c r="CE83" s="498"/>
      <c r="CF83" s="500"/>
      <c r="CG83" s="414"/>
      <c r="CH83" s="414"/>
      <c r="CI83" s="414"/>
      <c r="CJ83" s="414"/>
      <c r="CK83" s="414"/>
      <c r="CL83" s="414"/>
      <c r="CM83" s="414"/>
      <c r="CN83" s="414"/>
      <c r="CO83" s="426"/>
      <c r="CP83" s="414"/>
      <c r="CQ83" s="414"/>
      <c r="CR83" s="414"/>
      <c r="CS83" s="414"/>
      <c r="CT83" s="414"/>
      <c r="CU83" s="414"/>
      <c r="CV83" s="414"/>
      <c r="CW83" s="414"/>
      <c r="CX83" s="2059"/>
      <c r="CY83" s="414"/>
      <c r="CZ83" s="442"/>
      <c r="DA83" s="1960"/>
      <c r="DB83" s="1960"/>
      <c r="DC83" s="1960"/>
      <c r="DD83" s="1960"/>
      <c r="DE83" s="443"/>
      <c r="DF83" s="446"/>
      <c r="DG83" s="446"/>
      <c r="DH83" s="446"/>
      <c r="DI83" s="446"/>
      <c r="DJ83" s="446"/>
      <c r="DK83" s="446"/>
      <c r="DL83" s="446"/>
      <c r="DM83" s="446"/>
      <c r="DN83" s="446"/>
      <c r="DO83" s="446"/>
      <c r="DP83" s="446"/>
      <c r="DQ83" s="446"/>
      <c r="DR83" s="446"/>
      <c r="DS83" s="446"/>
      <c r="DT83" s="446"/>
      <c r="DU83" s="446"/>
      <c r="DV83" s="446"/>
      <c r="DW83" s="446"/>
      <c r="DX83" s="446"/>
      <c r="DY83" s="446"/>
      <c r="DZ83" s="446"/>
      <c r="EA83" s="447"/>
      <c r="EB83" s="447"/>
      <c r="EC83" s="447"/>
      <c r="ED83" s="447"/>
      <c r="EE83" s="447"/>
      <c r="EF83" s="447"/>
      <c r="EG83" s="447"/>
      <c r="EH83" s="447"/>
      <c r="EI83" s="447"/>
      <c r="EJ83" s="447"/>
      <c r="EK83" s="447"/>
      <c r="EL83" s="447"/>
      <c r="EM83" s="447"/>
      <c r="EN83" s="447"/>
      <c r="EO83" s="400"/>
      <c r="EP83" s="400"/>
      <c r="EQ83" s="434"/>
      <c r="ER83" s="445"/>
      <c r="ES83" s="387"/>
      <c r="ET83" s="69"/>
      <c r="EU83" s="69"/>
      <c r="EV83" s="69"/>
      <c r="EW83" s="69"/>
      <c r="EX83" s="69"/>
      <c r="EY83" s="69"/>
      <c r="FH83" s="57"/>
      <c r="FP83" s="1"/>
      <c r="FS83" s="66"/>
      <c r="FT83" s="1"/>
      <c r="FU83" s="1"/>
      <c r="FY83" s="66"/>
      <c r="FZ83" s="66"/>
      <c r="GE83" s="1"/>
      <c r="GJ83" s="99"/>
      <c r="GK83" s="100"/>
      <c r="GL83" s="101"/>
      <c r="GM83" s="101"/>
      <c r="GO83" s="62"/>
      <c r="GP83" s="63"/>
      <c r="GQ83" s="63"/>
      <c r="GR83" s="62"/>
      <c r="GX83" s="1"/>
      <c r="GY83" s="1"/>
      <c r="HH83" s="65"/>
      <c r="HI83" s="87"/>
      <c r="HJ83" s="88"/>
      <c r="HK83" s="89"/>
      <c r="HL83" s="89"/>
      <c r="HM83" s="89"/>
      <c r="HN83" s="89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</row>
    <row r="84" spans="1:238" ht="4" customHeight="1">
      <c r="A84" s="1230"/>
      <c r="B84" s="1422"/>
      <c r="C84" s="1470"/>
      <c r="D84" s="1423"/>
      <c r="E84" s="1423"/>
      <c r="F84" s="1423"/>
      <c r="G84" s="1423"/>
      <c r="H84" s="1423"/>
      <c r="I84" s="1423"/>
      <c r="J84" s="1423"/>
      <c r="K84" s="1423"/>
      <c r="L84" s="1423"/>
      <c r="M84" s="1423"/>
      <c r="N84" s="1554"/>
      <c r="O84" s="1554"/>
      <c r="P84" s="1423"/>
      <c r="Q84" s="1423"/>
      <c r="R84" s="1531"/>
      <c r="S84" s="1423"/>
      <c r="T84" s="1423"/>
      <c r="U84" s="1423"/>
      <c r="V84" s="1423"/>
      <c r="W84" s="1423"/>
      <c r="X84" s="1469"/>
      <c r="Y84" s="1469"/>
      <c r="Z84" s="1469"/>
      <c r="AA84" s="1469"/>
      <c r="AB84" s="1469"/>
      <c r="AC84" s="1469"/>
      <c r="AD84" s="1469"/>
      <c r="AE84" s="1469"/>
      <c r="AF84" s="1469"/>
      <c r="AG84" s="1469"/>
      <c r="AH84" s="1469"/>
      <c r="AI84" s="1469"/>
      <c r="AJ84" s="1469"/>
      <c r="AK84" s="1469"/>
      <c r="AL84" s="1469"/>
      <c r="AM84" s="1469"/>
      <c r="AN84" s="1469"/>
      <c r="AO84" s="1469"/>
      <c r="AP84" s="1469"/>
      <c r="AQ84" s="1469"/>
      <c r="AR84" s="1469"/>
      <c r="AS84" s="1469"/>
      <c r="AT84" s="1469"/>
      <c r="AU84" s="1469"/>
      <c r="AV84" s="1469"/>
      <c r="AW84" s="1474"/>
      <c r="AX84" s="1474"/>
      <c r="AY84" s="1474"/>
      <c r="AZ84" s="1474"/>
      <c r="BA84" s="1474"/>
      <c r="BB84" s="1474"/>
      <c r="BC84" s="1474"/>
      <c r="BD84" s="1546"/>
      <c r="BE84" s="1546"/>
      <c r="BF84" s="1546"/>
      <c r="BG84" s="1547"/>
      <c r="BH84" s="1385"/>
      <c r="BI84" s="467"/>
      <c r="BJ84" s="468"/>
      <c r="BK84" s="417"/>
      <c r="BL84" s="417"/>
      <c r="BM84" s="417"/>
      <c r="BN84" s="417"/>
      <c r="BO84" s="417"/>
      <c r="BP84" s="417"/>
      <c r="BQ84" s="417"/>
      <c r="BR84" s="426"/>
      <c r="BS84" s="426"/>
      <c r="BT84" s="466"/>
      <c r="BU84" s="497"/>
      <c r="BV84" s="497"/>
      <c r="BW84" s="463"/>
      <c r="BX84" s="463"/>
      <c r="BY84" s="463"/>
      <c r="BZ84" s="463"/>
      <c r="CA84" s="463"/>
      <c r="CB84" s="463"/>
      <c r="CC84" s="463"/>
      <c r="CD84" s="463"/>
      <c r="CE84" s="463"/>
      <c r="CF84" s="501"/>
      <c r="CG84" s="414"/>
      <c r="CH84" s="414"/>
      <c r="CI84" s="414"/>
      <c r="CJ84" s="414"/>
      <c r="CK84" s="414"/>
      <c r="CL84" s="414"/>
      <c r="CM84" s="414"/>
      <c r="CN84" s="414"/>
      <c r="CO84" s="426"/>
      <c r="CP84" s="414"/>
      <c r="CQ84" s="414"/>
      <c r="CR84" s="414"/>
      <c r="CS84" s="414"/>
      <c r="CT84" s="414"/>
      <c r="CU84" s="414"/>
      <c r="CV84" s="414"/>
      <c r="CW84" s="414"/>
      <c r="CX84" s="2059"/>
      <c r="CY84" s="414"/>
      <c r="CZ84" s="442"/>
      <c r="DA84" s="1960"/>
      <c r="DB84" s="1960"/>
      <c r="DC84" s="1960"/>
      <c r="DD84" s="1960"/>
      <c r="DE84" s="443"/>
      <c r="DF84" s="446"/>
      <c r="DG84" s="446"/>
      <c r="DH84" s="446"/>
      <c r="DI84" s="446"/>
      <c r="DJ84" s="446"/>
      <c r="DK84" s="446"/>
      <c r="DL84" s="446"/>
      <c r="DM84" s="446"/>
      <c r="DN84" s="446"/>
      <c r="DO84" s="446"/>
      <c r="DP84" s="446"/>
      <c r="DQ84" s="446"/>
      <c r="DR84" s="446"/>
      <c r="DS84" s="446"/>
      <c r="DT84" s="446"/>
      <c r="DU84" s="446"/>
      <c r="DV84" s="446"/>
      <c r="DW84" s="446"/>
      <c r="DX84" s="446"/>
      <c r="DY84" s="446"/>
      <c r="DZ84" s="446"/>
      <c r="EA84" s="447"/>
      <c r="EB84" s="447"/>
      <c r="EC84" s="447"/>
      <c r="ED84" s="447"/>
      <c r="EE84" s="447"/>
      <c r="EF84" s="447"/>
      <c r="EG84" s="447"/>
      <c r="EH84" s="447"/>
      <c r="EI84" s="447"/>
      <c r="EJ84" s="447"/>
      <c r="EK84" s="447"/>
      <c r="EL84" s="447"/>
      <c r="EM84" s="447"/>
      <c r="EN84" s="447"/>
      <c r="EO84" s="400"/>
      <c r="EP84" s="400"/>
      <c r="EQ84" s="434"/>
      <c r="ER84" s="445"/>
      <c r="ES84" s="387"/>
      <c r="ET84" s="69"/>
      <c r="EU84" s="69"/>
      <c r="EV84" s="69"/>
      <c r="EW84" s="69"/>
      <c r="EX84" s="69"/>
      <c r="EY84" s="69"/>
      <c r="FH84" s="57"/>
      <c r="FP84" s="1"/>
      <c r="FS84" s="66"/>
      <c r="FT84" s="1"/>
      <c r="FU84" s="1"/>
      <c r="FY84" s="66"/>
      <c r="FZ84" s="66"/>
      <c r="GE84" s="1"/>
      <c r="GJ84" s="99"/>
      <c r="GK84" s="100"/>
      <c r="GL84" s="101"/>
      <c r="GM84" s="101"/>
      <c r="GO84" s="62"/>
      <c r="GP84" s="63"/>
      <c r="GQ84" s="63"/>
      <c r="GR84" s="62"/>
      <c r="GX84" s="1"/>
      <c r="GY84" s="1"/>
      <c r="HH84" s="65"/>
      <c r="HI84" s="87"/>
      <c r="HJ84" s="88"/>
      <c r="HK84" s="89"/>
      <c r="HL84" s="89"/>
      <c r="HM84" s="89"/>
      <c r="HN84" s="89"/>
      <c r="HO84" s="60"/>
      <c r="HP84" s="60"/>
      <c r="HQ84" s="60"/>
      <c r="HR84" s="60"/>
      <c r="HS84" s="60"/>
      <c r="HT84" s="60"/>
      <c r="HU84" s="60"/>
      <c r="HV84" s="60"/>
      <c r="HW84" s="60"/>
      <c r="HX84" s="60"/>
      <c r="HY84" s="60"/>
      <c r="HZ84" s="60"/>
      <c r="IA84" s="60"/>
      <c r="IB84" s="60"/>
      <c r="IC84" s="60"/>
      <c r="ID84" s="60"/>
    </row>
    <row r="85" spans="1:238" ht="4" customHeight="1">
      <c r="A85" s="1230"/>
      <c r="B85" s="1422"/>
      <c r="C85" s="1470"/>
      <c r="D85" s="1423"/>
      <c r="E85" s="1423"/>
      <c r="F85" s="1423"/>
      <c r="G85" s="1423"/>
      <c r="H85" s="1423"/>
      <c r="I85" s="1423"/>
      <c r="J85" s="1423"/>
      <c r="K85" s="1423"/>
      <c r="L85" s="1423"/>
      <c r="M85" s="1423"/>
      <c r="N85" s="1423"/>
      <c r="O85" s="1423"/>
      <c r="P85" s="1423"/>
      <c r="Q85" s="1423"/>
      <c r="R85" s="1423"/>
      <c r="S85" s="1423"/>
      <c r="T85" s="1423"/>
      <c r="U85" s="1423"/>
      <c r="V85" s="1423"/>
      <c r="W85" s="1423"/>
      <c r="X85" s="1469"/>
      <c r="Y85" s="1469"/>
      <c r="Z85" s="1469"/>
      <c r="AA85" s="1469"/>
      <c r="AB85" s="1469"/>
      <c r="AC85" s="1469"/>
      <c r="AD85" s="1469"/>
      <c r="AE85" s="1469"/>
      <c r="AF85" s="1469"/>
      <c r="AG85" s="1469"/>
      <c r="AH85" s="1469"/>
      <c r="AI85" s="1469"/>
      <c r="AJ85" s="1469"/>
      <c r="AK85" s="1469"/>
      <c r="AL85" s="1469"/>
      <c r="AM85" s="1469"/>
      <c r="AN85" s="1469"/>
      <c r="AO85" s="1469"/>
      <c r="AP85" s="1469"/>
      <c r="AQ85" s="1469"/>
      <c r="AR85" s="1469"/>
      <c r="AS85" s="1469"/>
      <c r="AT85" s="1469"/>
      <c r="AU85" s="1469"/>
      <c r="AV85" s="1469"/>
      <c r="AW85" s="1474"/>
      <c r="AX85" s="1474"/>
      <c r="AY85" s="1474"/>
      <c r="AZ85" s="1474"/>
      <c r="BA85" s="1474"/>
      <c r="BB85" s="1474"/>
      <c r="BC85" s="1474"/>
      <c r="BD85" s="1546"/>
      <c r="BE85" s="1546"/>
      <c r="BF85" s="1546"/>
      <c r="BG85" s="1547"/>
      <c r="BH85" s="1385"/>
      <c r="BI85" s="467"/>
      <c r="BJ85" s="468"/>
      <c r="BK85" s="417"/>
      <c r="BL85" s="417"/>
      <c r="BM85" s="417"/>
      <c r="BN85" s="417"/>
      <c r="BO85" s="417"/>
      <c r="BP85" s="417"/>
      <c r="BQ85" s="417"/>
      <c r="BR85" s="426"/>
      <c r="BS85" s="426"/>
      <c r="BT85" s="502" t="s">
        <v>47</v>
      </c>
      <c r="BU85" s="497"/>
      <c r="BV85" s="497"/>
      <c r="BW85" s="463"/>
      <c r="BX85" s="463"/>
      <c r="BY85" s="463"/>
      <c r="CA85" s="2060" t="str">
        <f>IF(AG19="","","-")</f>
        <v/>
      </c>
      <c r="CB85" s="2060"/>
      <c r="CC85" s="2060"/>
      <c r="CD85" s="2060"/>
      <c r="CE85" s="2060"/>
      <c r="CG85" s="414"/>
      <c r="CH85" s="414"/>
      <c r="CI85" s="414"/>
      <c r="CJ85" s="414"/>
      <c r="CK85" s="414"/>
      <c r="CL85" s="414"/>
      <c r="CM85" s="414"/>
      <c r="CN85" s="414"/>
      <c r="CO85" s="426"/>
      <c r="CP85" s="414"/>
      <c r="CQ85" s="414"/>
      <c r="CR85" s="414"/>
      <c r="CS85" s="414"/>
      <c r="CT85" s="414"/>
      <c r="CU85" s="414"/>
      <c r="CV85" s="414"/>
      <c r="CW85" s="414"/>
      <c r="CX85" s="2059"/>
      <c r="CY85" s="414"/>
      <c r="CZ85" s="442"/>
      <c r="DA85" s="1960"/>
      <c r="DB85" s="1960"/>
      <c r="DC85" s="1960"/>
      <c r="DD85" s="1960"/>
      <c r="DE85" s="443"/>
      <c r="DF85" s="446"/>
      <c r="DG85" s="446"/>
      <c r="DH85" s="446"/>
      <c r="DI85" s="446"/>
      <c r="DJ85" s="446"/>
      <c r="DK85" s="446"/>
      <c r="DL85" s="446"/>
      <c r="DM85" s="446"/>
      <c r="DN85" s="446"/>
      <c r="DO85" s="446"/>
      <c r="DP85" s="446"/>
      <c r="DQ85" s="446"/>
      <c r="DR85" s="446"/>
      <c r="DS85" s="446"/>
      <c r="DT85" s="446"/>
      <c r="DU85" s="446"/>
      <c r="DV85" s="446"/>
      <c r="DW85" s="446"/>
      <c r="DX85" s="446"/>
      <c r="DY85" s="446"/>
      <c r="DZ85" s="446"/>
      <c r="EA85" s="447"/>
      <c r="EB85" s="447"/>
      <c r="EC85" s="447"/>
      <c r="ED85" s="447"/>
      <c r="EE85" s="447"/>
      <c r="EF85" s="447"/>
      <c r="EG85" s="447"/>
      <c r="EH85" s="447"/>
      <c r="EI85" s="447"/>
      <c r="EJ85" s="447"/>
      <c r="EK85" s="447"/>
      <c r="EL85" s="447"/>
      <c r="EM85" s="447"/>
      <c r="EN85" s="447"/>
      <c r="EO85" s="400"/>
      <c r="EP85" s="400"/>
      <c r="EQ85" s="434"/>
      <c r="ER85" s="445"/>
      <c r="ES85" s="387"/>
      <c r="ET85" s="69"/>
      <c r="EU85" s="69"/>
      <c r="EV85" s="69"/>
      <c r="EW85" s="69"/>
      <c r="EX85" s="69"/>
      <c r="EY85" s="69"/>
      <c r="FH85" s="57"/>
      <c r="FP85" s="1"/>
      <c r="FS85" s="66"/>
      <c r="FT85" s="1"/>
      <c r="FU85" s="1"/>
      <c r="FY85" s="66"/>
      <c r="FZ85" s="66"/>
      <c r="GE85" s="1"/>
      <c r="GJ85" s="99"/>
      <c r="GK85" s="100"/>
      <c r="GL85" s="101"/>
      <c r="GM85" s="101"/>
      <c r="GO85" s="62"/>
      <c r="GP85" s="63"/>
      <c r="GQ85" s="63"/>
      <c r="GR85" s="62"/>
      <c r="GX85" s="1"/>
      <c r="GY85" s="1"/>
      <c r="HH85" s="65"/>
      <c r="HI85" s="87"/>
      <c r="HJ85" s="88"/>
      <c r="HK85" s="89"/>
      <c r="HL85" s="89"/>
      <c r="HM85" s="89"/>
      <c r="HN85" s="89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</row>
    <row r="86" spans="1:238" ht="8" customHeight="1">
      <c r="A86" s="1230"/>
      <c r="B86" s="1422"/>
      <c r="C86" s="1470"/>
      <c r="D86" s="1423"/>
      <c r="E86" s="1423"/>
      <c r="F86" s="1423"/>
      <c r="G86" s="1423"/>
      <c r="H86" s="1423"/>
      <c r="I86" s="1423"/>
      <c r="J86" s="1423"/>
      <c r="K86" s="1423"/>
      <c r="L86" s="1423"/>
      <c r="M86" s="1423"/>
      <c r="N86" s="1423"/>
      <c r="O86" s="1423"/>
      <c r="P86" s="1423"/>
      <c r="Q86" s="1423"/>
      <c r="R86" s="1423"/>
      <c r="S86" s="1423"/>
      <c r="T86" s="1423"/>
      <c r="U86" s="1423"/>
      <c r="V86" s="1423"/>
      <c r="W86" s="1423"/>
      <c r="X86" s="1469"/>
      <c r="Y86" s="1469"/>
      <c r="Z86" s="1469"/>
      <c r="AA86" s="1469"/>
      <c r="AB86" s="1469"/>
      <c r="AC86" s="1469"/>
      <c r="AD86" s="1469"/>
      <c r="AE86" s="1469"/>
      <c r="AF86" s="1469"/>
      <c r="AG86" s="1469"/>
      <c r="AH86" s="1469"/>
      <c r="AI86" s="1469"/>
      <c r="AJ86" s="1469"/>
      <c r="AK86" s="1469"/>
      <c r="AL86" s="1469"/>
      <c r="AM86" s="1469"/>
      <c r="AN86" s="1469"/>
      <c r="AO86" s="1469"/>
      <c r="AP86" s="1469"/>
      <c r="AQ86" s="1469"/>
      <c r="AR86" s="1469"/>
      <c r="AS86" s="1469"/>
      <c r="AT86" s="1469"/>
      <c r="AU86" s="1469"/>
      <c r="AV86" s="1469"/>
      <c r="AW86" s="1474"/>
      <c r="AX86" s="1474"/>
      <c r="AY86" s="1474"/>
      <c r="AZ86" s="1474"/>
      <c r="BA86" s="1474"/>
      <c r="BB86" s="1474"/>
      <c r="BC86" s="1474"/>
      <c r="BD86" s="1546"/>
      <c r="BE86" s="1546"/>
      <c r="BF86" s="1546"/>
      <c r="BG86" s="1547"/>
      <c r="BH86" s="1385"/>
      <c r="BI86" s="467"/>
      <c r="BJ86" s="468"/>
      <c r="BK86" s="417"/>
      <c r="BL86" s="417"/>
      <c r="BM86" s="417"/>
      <c r="BN86" s="417"/>
      <c r="BO86" s="417"/>
      <c r="BP86" s="417"/>
      <c r="BQ86" s="417"/>
      <c r="BR86" s="426"/>
      <c r="BS86" s="426"/>
      <c r="BT86" s="503"/>
      <c r="BU86" s="497"/>
      <c r="BV86" s="497"/>
      <c r="BW86" s="463"/>
      <c r="BX86" s="463"/>
      <c r="BY86" s="463"/>
      <c r="BZ86" s="463"/>
      <c r="CA86" s="463"/>
      <c r="CB86" s="463"/>
      <c r="CC86" s="463"/>
      <c r="CD86" s="463"/>
      <c r="CE86" s="463"/>
      <c r="CF86" s="501"/>
      <c r="CG86" s="414"/>
      <c r="CH86" s="414"/>
      <c r="CI86" s="414"/>
      <c r="CJ86" s="414"/>
      <c r="CK86" s="414"/>
      <c r="CL86" s="414"/>
      <c r="CM86" s="414"/>
      <c r="CN86" s="414"/>
      <c r="CO86" s="426"/>
      <c r="CP86" s="414"/>
      <c r="CQ86" s="414"/>
      <c r="CR86" s="414"/>
      <c r="CS86" s="414"/>
      <c r="CT86" s="414"/>
      <c r="CU86" s="414"/>
      <c r="CV86" s="414"/>
      <c r="CW86" s="414"/>
      <c r="CX86" s="2059"/>
      <c r="CY86" s="414"/>
      <c r="CZ86" s="442"/>
      <c r="DA86" s="1960"/>
      <c r="DB86" s="1960"/>
      <c r="DC86" s="1960"/>
      <c r="DD86" s="1960"/>
      <c r="DE86" s="443"/>
      <c r="DF86" s="446"/>
      <c r="DG86" s="446"/>
      <c r="DH86" s="446"/>
      <c r="DI86" s="446"/>
      <c r="DJ86" s="446"/>
      <c r="DK86" s="446"/>
      <c r="DL86" s="446"/>
      <c r="DM86" s="446"/>
      <c r="DN86" s="446"/>
      <c r="DO86" s="446"/>
      <c r="DP86" s="446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447"/>
      <c r="EB86" s="447"/>
      <c r="EC86" s="447"/>
      <c r="ED86" s="447"/>
      <c r="EE86" s="447"/>
      <c r="EF86" s="447"/>
      <c r="EG86" s="447"/>
      <c r="EH86" s="447"/>
      <c r="EI86" s="447"/>
      <c r="EJ86" s="447"/>
      <c r="EK86" s="447"/>
      <c r="EL86" s="447"/>
      <c r="EM86" s="447"/>
      <c r="EN86" s="447"/>
      <c r="EO86" s="400"/>
      <c r="EP86" s="400"/>
      <c r="EQ86" s="434"/>
      <c r="ER86" s="445"/>
      <c r="ES86" s="387"/>
      <c r="ET86" s="69"/>
      <c r="EU86" s="69"/>
      <c r="EV86" s="69"/>
      <c r="EW86" s="69"/>
      <c r="EX86" s="69"/>
      <c r="EY86" s="69"/>
      <c r="FH86" s="57"/>
      <c r="FP86" s="1"/>
      <c r="FS86" s="66"/>
      <c r="FT86" s="1"/>
      <c r="FU86" s="1"/>
      <c r="FY86" s="66"/>
      <c r="FZ86" s="66"/>
      <c r="GE86" s="1"/>
      <c r="GJ86" s="99"/>
      <c r="GK86" s="100"/>
      <c r="GL86" s="101"/>
      <c r="GM86" s="101"/>
      <c r="GO86" s="62"/>
      <c r="GP86" s="63"/>
      <c r="GQ86" s="63"/>
      <c r="GR86" s="62"/>
      <c r="GX86" s="1"/>
      <c r="GY86" s="1"/>
      <c r="HH86" s="65"/>
      <c r="HI86" s="87"/>
      <c r="HJ86" s="88"/>
      <c r="HK86" s="89"/>
      <c r="HL86" s="89"/>
      <c r="HM86" s="89"/>
      <c r="HN86" s="89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</row>
    <row r="87" spans="1:238" ht="35" customHeight="1">
      <c r="A87" s="1230"/>
      <c r="B87" s="1425"/>
      <c r="C87" s="2176"/>
      <c r="D87" s="2177"/>
      <c r="E87" s="2177"/>
      <c r="F87" s="2177"/>
      <c r="G87" s="2177"/>
      <c r="H87" s="2177"/>
      <c r="I87" s="2177"/>
      <c r="J87" s="2177"/>
      <c r="K87" s="2177"/>
      <c r="L87" s="1552"/>
      <c r="M87" s="1518"/>
      <c r="N87" s="1518"/>
      <c r="O87" s="1518"/>
      <c r="P87" s="1518"/>
      <c r="Q87" s="1518"/>
      <c r="R87" s="1518"/>
      <c r="S87" s="1518"/>
      <c r="T87" s="2183" t="s">
        <v>801</v>
      </c>
      <c r="U87" s="2184"/>
      <c r="V87" s="2184"/>
      <c r="W87" s="2184"/>
      <c r="X87" s="2184"/>
      <c r="Y87" s="2184"/>
      <c r="Z87" s="2184"/>
      <c r="AA87" s="2184"/>
      <c r="AB87" s="2184"/>
      <c r="AC87" s="2184"/>
      <c r="AD87" s="2184"/>
      <c r="AE87" s="2184"/>
      <c r="AF87" s="2184"/>
      <c r="AG87" s="2184"/>
      <c r="AH87" s="2184"/>
      <c r="AI87" s="2184"/>
      <c r="AJ87" s="2184"/>
      <c r="AK87" s="2184"/>
      <c r="AL87" s="2184"/>
      <c r="AM87" s="2184"/>
      <c r="AN87" s="2184"/>
      <c r="AO87" s="2184"/>
      <c r="AP87" s="2184"/>
      <c r="AQ87" s="2184"/>
      <c r="AR87" s="2184"/>
      <c r="AS87" s="1790" t="s">
        <v>629</v>
      </c>
      <c r="AT87" s="2097" t="s">
        <v>800</v>
      </c>
      <c r="AU87" s="2097"/>
      <c r="AV87" s="2097"/>
      <c r="AW87" s="2097"/>
      <c r="AX87" s="2097"/>
      <c r="AY87" s="1791" t="s">
        <v>67</v>
      </c>
      <c r="AZ87" s="1792"/>
      <c r="BA87" s="1792"/>
      <c r="BB87" s="1792"/>
      <c r="BC87" s="1793"/>
      <c r="BD87" s="1546"/>
      <c r="BE87" s="1546"/>
      <c r="BF87" s="1546"/>
      <c r="BG87" s="1547"/>
      <c r="BH87" s="1385"/>
      <c r="BI87" s="467"/>
      <c r="BJ87" s="468"/>
      <c r="BK87" s="417"/>
      <c r="BL87" s="417"/>
      <c r="BM87" s="417"/>
      <c r="BN87" s="417"/>
      <c r="BO87" s="417"/>
      <c r="BP87" s="417"/>
      <c r="BQ87" s="417"/>
      <c r="BR87" s="426"/>
      <c r="BS87" s="426"/>
      <c r="BT87" s="503"/>
      <c r="BU87" s="497"/>
      <c r="BV87" s="497"/>
      <c r="BW87" s="463"/>
      <c r="BX87" s="463"/>
      <c r="BY87" s="463"/>
      <c r="BZ87" s="463"/>
      <c r="CA87" s="463"/>
      <c r="CB87" s="463"/>
      <c r="CC87" s="463"/>
      <c r="CD87" s="463"/>
      <c r="CE87" s="463"/>
      <c r="CF87" s="501"/>
      <c r="CG87" s="414"/>
      <c r="CH87" s="414"/>
      <c r="CI87" s="414"/>
      <c r="CJ87" s="414"/>
      <c r="CK87" s="414"/>
      <c r="CL87" s="414"/>
      <c r="CM87" s="414"/>
      <c r="CN87" s="414"/>
      <c r="CO87" s="426"/>
      <c r="CP87" s="414"/>
      <c r="CQ87" s="414"/>
      <c r="CR87" s="414"/>
      <c r="CS87" s="414"/>
      <c r="CT87" s="414"/>
      <c r="CU87" s="414"/>
      <c r="CV87" s="414"/>
      <c r="CW87" s="414"/>
      <c r="CX87" s="2059"/>
      <c r="CY87" s="414"/>
      <c r="CZ87" s="442"/>
      <c r="DA87" s="1960"/>
      <c r="DB87" s="1960"/>
      <c r="DC87" s="1960"/>
      <c r="DD87" s="1960"/>
      <c r="DE87" s="443"/>
      <c r="DF87" s="446"/>
      <c r="DG87" s="446"/>
      <c r="DH87" s="446"/>
      <c r="DI87" s="446"/>
      <c r="DJ87" s="446"/>
      <c r="DK87" s="446"/>
      <c r="DL87" s="446"/>
      <c r="DM87" s="446"/>
      <c r="DN87" s="446"/>
      <c r="DO87" s="446"/>
      <c r="DP87" s="446"/>
      <c r="DQ87" s="446"/>
      <c r="DR87" s="446"/>
      <c r="DS87" s="446"/>
      <c r="DT87" s="446"/>
      <c r="DU87" s="446"/>
      <c r="DV87" s="446"/>
      <c r="DW87" s="446"/>
      <c r="DX87" s="446"/>
      <c r="DY87" s="446"/>
      <c r="DZ87" s="446"/>
      <c r="EA87" s="447"/>
      <c r="EB87" s="447"/>
      <c r="EC87" s="447"/>
      <c r="ED87" s="447"/>
      <c r="EE87" s="447"/>
      <c r="EF87" s="447"/>
      <c r="EG87" s="447"/>
      <c r="EH87" s="447"/>
      <c r="EI87" s="447"/>
      <c r="EJ87" s="447"/>
      <c r="EK87" s="447"/>
      <c r="EL87" s="447"/>
      <c r="EM87" s="447"/>
      <c r="EN87" s="447"/>
      <c r="EO87" s="400"/>
      <c r="EP87" s="400"/>
      <c r="EQ87" s="434"/>
      <c r="ER87" s="445"/>
      <c r="ES87" s="387"/>
      <c r="ET87" s="69"/>
      <c r="EU87" s="69"/>
      <c r="EV87" s="69"/>
      <c r="EW87" s="69"/>
      <c r="EX87" s="69"/>
      <c r="EY87" s="69"/>
      <c r="FH87" s="57"/>
      <c r="FP87" s="1"/>
      <c r="FS87" s="66"/>
      <c r="FT87" s="1"/>
      <c r="FU87" s="1"/>
      <c r="FY87" s="66"/>
      <c r="FZ87" s="66"/>
      <c r="GE87" s="1"/>
      <c r="GJ87" s="99"/>
      <c r="GK87" s="100"/>
      <c r="GL87" s="101"/>
      <c r="GM87" s="101"/>
      <c r="GO87" s="62"/>
      <c r="GP87" s="63"/>
      <c r="GQ87" s="63"/>
      <c r="GR87" s="62"/>
      <c r="GX87" s="1"/>
      <c r="GY87" s="1"/>
      <c r="HH87" s="65"/>
      <c r="HI87" s="87"/>
      <c r="HJ87" s="88"/>
      <c r="HK87" s="89"/>
      <c r="HL87" s="89"/>
      <c r="HM87" s="89"/>
      <c r="HN87" s="89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</row>
    <row r="88" spans="1:238" ht="8" customHeight="1">
      <c r="A88" s="1230"/>
      <c r="B88" s="1426"/>
      <c r="C88" s="1470"/>
      <c r="D88" s="1423"/>
      <c r="E88" s="1423"/>
      <c r="F88" s="1423"/>
      <c r="G88" s="1423"/>
      <c r="H88" s="1423"/>
      <c r="I88" s="1423"/>
      <c r="J88" s="1423"/>
      <c r="K88" s="1423"/>
      <c r="L88" s="1423"/>
      <c r="M88" s="1518"/>
      <c r="N88" s="1518"/>
      <c r="O88" s="1518"/>
      <c r="P88" s="1518"/>
      <c r="Q88" s="1518"/>
      <c r="R88" s="1518"/>
      <c r="S88" s="1518"/>
      <c r="T88" s="2170"/>
      <c r="U88" s="2170"/>
      <c r="V88" s="1423"/>
      <c r="W88" s="1423"/>
      <c r="X88" s="1469"/>
      <c r="Y88" s="1469"/>
      <c r="Z88" s="1469"/>
      <c r="AA88" s="1469"/>
      <c r="AB88" s="1469"/>
      <c r="AC88" s="1469"/>
      <c r="AD88" s="1469"/>
      <c r="AE88" s="1469"/>
      <c r="AF88" s="1469"/>
      <c r="AG88" s="1469"/>
      <c r="AH88" s="1469"/>
      <c r="AI88" s="1469"/>
      <c r="AJ88" s="1469"/>
      <c r="AK88" s="1469"/>
      <c r="AL88" s="1469"/>
      <c r="AM88" s="1469"/>
      <c r="AN88" s="1469"/>
      <c r="AO88" s="1469"/>
      <c r="AP88" s="1469"/>
      <c r="AQ88" s="1469"/>
      <c r="AR88" s="1469"/>
      <c r="AS88" s="2092"/>
      <c r="AT88" s="2092"/>
      <c r="AU88" s="2092"/>
      <c r="AV88" s="2092"/>
      <c r="AW88" s="2092"/>
      <c r="AX88" s="2188"/>
      <c r="AY88" s="2188"/>
      <c r="AZ88" s="2188"/>
      <c r="BA88" s="1474"/>
      <c r="BB88" s="1474"/>
      <c r="BC88" s="1474"/>
      <c r="BD88" s="1546"/>
      <c r="BE88" s="1546"/>
      <c r="BF88" s="1546"/>
      <c r="BG88" s="1547"/>
      <c r="BH88" s="1385"/>
      <c r="BI88" s="467"/>
      <c r="BJ88" s="468"/>
      <c r="BK88" s="417"/>
      <c r="BL88" s="417"/>
      <c r="BM88" s="417"/>
      <c r="BN88" s="417"/>
      <c r="BO88" s="417"/>
      <c r="BP88" s="417"/>
      <c r="BQ88" s="417"/>
      <c r="BR88" s="426"/>
      <c r="BS88" s="426"/>
      <c r="BT88" s="502" t="s">
        <v>52</v>
      </c>
      <c r="BU88" s="497"/>
      <c r="BV88" s="497"/>
      <c r="BW88" s="463"/>
      <c r="BX88" s="463"/>
      <c r="BY88" s="463"/>
      <c r="CA88" s="2060" t="str">
        <f>IF(AG22="","","-")</f>
        <v/>
      </c>
      <c r="CB88" s="2060"/>
      <c r="CC88" s="2060"/>
      <c r="CD88" s="2060"/>
      <c r="CE88" s="2060"/>
      <c r="CG88" s="414"/>
      <c r="CH88" s="414"/>
      <c r="CI88" s="414"/>
      <c r="CJ88" s="414"/>
      <c r="CK88" s="414"/>
      <c r="CL88" s="414"/>
      <c r="CM88" s="414"/>
      <c r="CN88" s="414"/>
      <c r="CO88" s="426"/>
      <c r="CP88" s="414"/>
      <c r="CQ88" s="414"/>
      <c r="CR88" s="414"/>
      <c r="CS88" s="414"/>
      <c r="CT88" s="414"/>
      <c r="CU88" s="414"/>
      <c r="CV88" s="414"/>
      <c r="CW88" s="414"/>
      <c r="CX88" s="2059"/>
      <c r="CY88" s="414"/>
      <c r="CZ88" s="442"/>
      <c r="DA88" s="1960"/>
      <c r="DB88" s="1960"/>
      <c r="DC88" s="1960"/>
      <c r="DD88" s="1960"/>
      <c r="DE88" s="443"/>
      <c r="DF88" s="446"/>
      <c r="DG88" s="446"/>
      <c r="DH88" s="446"/>
      <c r="DI88" s="446"/>
      <c r="DJ88" s="446"/>
      <c r="DK88" s="446"/>
      <c r="DL88" s="446"/>
      <c r="DM88" s="446"/>
      <c r="DN88" s="446"/>
      <c r="DO88" s="446"/>
      <c r="DP88" s="446"/>
      <c r="DQ88" s="446"/>
      <c r="DR88" s="446"/>
      <c r="DS88" s="446"/>
      <c r="DT88" s="446"/>
      <c r="DU88" s="446"/>
      <c r="DV88" s="446"/>
      <c r="DW88" s="446"/>
      <c r="DX88" s="446"/>
      <c r="DY88" s="446"/>
      <c r="DZ88" s="446"/>
      <c r="EA88" s="447"/>
      <c r="EB88" s="447"/>
      <c r="EC88" s="447"/>
      <c r="ED88" s="447"/>
      <c r="EE88" s="447"/>
      <c r="EF88" s="447"/>
      <c r="EG88" s="447"/>
      <c r="EH88" s="447"/>
      <c r="EI88" s="447"/>
      <c r="EJ88" s="447"/>
      <c r="EK88" s="447"/>
      <c r="EL88" s="447"/>
      <c r="EM88" s="447"/>
      <c r="EN88" s="447"/>
      <c r="EO88" s="400"/>
      <c r="EP88" s="400"/>
      <c r="EQ88" s="434"/>
      <c r="ER88" s="445"/>
      <c r="ES88" s="387"/>
      <c r="ET88" s="69"/>
      <c r="EU88" s="69"/>
      <c r="EV88" s="69"/>
      <c r="EW88" s="69"/>
      <c r="EX88" s="69"/>
      <c r="EY88" s="69"/>
      <c r="FH88" s="57"/>
      <c r="FP88" s="1"/>
      <c r="FS88" s="66"/>
      <c r="FT88" s="1"/>
      <c r="FU88" s="1"/>
      <c r="FY88" s="66"/>
      <c r="FZ88" s="66"/>
      <c r="GE88" s="1"/>
      <c r="GJ88" s="99"/>
      <c r="GK88" s="100"/>
      <c r="GL88" s="101"/>
      <c r="GM88" s="101"/>
      <c r="GO88" s="62"/>
      <c r="GP88" s="63"/>
      <c r="GQ88" s="63"/>
      <c r="GR88" s="62"/>
      <c r="GX88" s="1"/>
      <c r="GY88" s="1"/>
      <c r="HH88" s="65"/>
      <c r="HI88" s="87"/>
      <c r="HJ88" s="88"/>
      <c r="HK88" s="89"/>
      <c r="HL88" s="89"/>
      <c r="HM88" s="89"/>
      <c r="HN88" s="89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</row>
    <row r="89" spans="1:238" ht="35" customHeight="1">
      <c r="A89" s="1230"/>
      <c r="B89" s="1426"/>
      <c r="C89" s="1556"/>
      <c r="D89" s="1552"/>
      <c r="E89" s="1552"/>
      <c r="F89" s="1552"/>
      <c r="G89" s="1552"/>
      <c r="H89" s="1552"/>
      <c r="I89" s="1552"/>
      <c r="J89" s="1552"/>
      <c r="K89" s="1552"/>
      <c r="L89" s="1552"/>
      <c r="M89" s="1518"/>
      <c r="N89" s="1518"/>
      <c r="O89" s="2198" t="str">
        <f>IF(AS93="","","MALT")</f>
        <v/>
      </c>
      <c r="P89" s="2198"/>
      <c r="Q89" s="1518"/>
      <c r="R89" s="1518"/>
      <c r="S89" s="1518"/>
      <c r="T89" s="1557" t="str">
        <f>IF(AA89="","","&gt;")</f>
        <v/>
      </c>
      <c r="U89" s="1558"/>
      <c r="V89" s="1559"/>
      <c r="W89" s="1559"/>
      <c r="X89" s="1559"/>
      <c r="Y89" s="1559"/>
      <c r="Z89" s="1559"/>
      <c r="AA89" s="2145" t="str">
        <f>IF(AS89="","",DI248&amp;" POV  X  $"&amp;DL248&amp;"  X  "&amp;DR248&amp;" ")</f>
        <v/>
      </c>
      <c r="AB89" s="2145"/>
      <c r="AC89" s="2145"/>
      <c r="AD89" s="2145"/>
      <c r="AE89" s="2145"/>
      <c r="AF89" s="2145"/>
      <c r="AG89" s="2145"/>
      <c r="AH89" s="2145"/>
      <c r="AI89" s="2145"/>
      <c r="AJ89" s="2145"/>
      <c r="AK89" s="2145"/>
      <c r="AL89" s="2145"/>
      <c r="AM89" s="2145"/>
      <c r="AN89" s="2048" t="str">
        <f>IF(AA89="",""," = ")</f>
        <v/>
      </c>
      <c r="AO89" s="2048"/>
      <c r="AP89" s="2048"/>
      <c r="AQ89" s="2048"/>
      <c r="AR89" s="2048"/>
      <c r="AS89" s="1561" t="str">
        <f>IF(GE515=0,"",GE515)</f>
        <v/>
      </c>
      <c r="AT89" s="2094" t="str">
        <f>IF(AY89="","","/")</f>
        <v/>
      </c>
      <c r="AU89" s="2094"/>
      <c r="AV89" s="2094"/>
      <c r="AW89" s="2094"/>
      <c r="AX89" s="2094"/>
      <c r="AY89" s="1562" t="str">
        <f>IF(GH515=0,"",GG515)</f>
        <v/>
      </c>
      <c r="AZ89" s="1563"/>
      <c r="BA89" s="1563"/>
      <c r="BB89" s="1563"/>
      <c r="BC89" s="1758" t="str">
        <f>IF(AA89="","","&lt;")</f>
        <v/>
      </c>
      <c r="BD89" s="1546"/>
      <c r="BE89" s="1546"/>
      <c r="BF89" s="1546"/>
      <c r="BG89" s="1547"/>
      <c r="BH89" s="1385"/>
      <c r="BI89" s="467"/>
      <c r="BJ89" s="468"/>
      <c r="BK89" s="460">
        <f>GE515</f>
        <v>0</v>
      </c>
      <c r="BL89" s="417"/>
      <c r="BM89" s="417"/>
      <c r="BN89" s="417"/>
      <c r="BO89" s="417"/>
      <c r="BP89" s="417"/>
      <c r="BQ89" s="417"/>
      <c r="BR89" s="426"/>
      <c r="BS89" s="426"/>
      <c r="BT89" s="466"/>
      <c r="BU89" s="497"/>
      <c r="BV89" s="497"/>
      <c r="BW89" s="463"/>
      <c r="BX89" s="463"/>
      <c r="BY89" s="463"/>
      <c r="BZ89" s="463"/>
      <c r="CA89" s="463"/>
      <c r="CB89" s="463"/>
      <c r="CC89" s="463"/>
      <c r="CD89" s="463"/>
      <c r="CE89" s="463"/>
      <c r="CF89" s="501"/>
      <c r="CG89" s="414"/>
      <c r="CH89" s="414"/>
      <c r="CI89" s="414"/>
      <c r="CJ89" s="414"/>
      <c r="CK89" s="414"/>
      <c r="CL89" s="414"/>
      <c r="CM89" s="414"/>
      <c r="CN89" s="414"/>
      <c r="CO89" s="426"/>
      <c r="CP89" s="414"/>
      <c r="CQ89" s="414"/>
      <c r="CR89" s="414"/>
      <c r="CS89" s="414"/>
      <c r="CT89" s="414"/>
      <c r="CU89" s="414"/>
      <c r="CV89" s="414"/>
      <c r="CW89" s="414"/>
      <c r="CX89" s="2059"/>
      <c r="CY89" s="414"/>
      <c r="CZ89" s="442"/>
      <c r="DA89" s="1960"/>
      <c r="DB89" s="1960"/>
      <c r="DC89" s="1960"/>
      <c r="DD89" s="1960"/>
      <c r="DE89" s="443"/>
      <c r="DF89" s="446"/>
      <c r="DG89" s="446"/>
      <c r="DH89" s="446"/>
      <c r="DI89" s="446"/>
      <c r="DJ89" s="446"/>
      <c r="DK89" s="446"/>
      <c r="DL89" s="446"/>
      <c r="DM89" s="446"/>
      <c r="DN89" s="446"/>
      <c r="DO89" s="446"/>
      <c r="DP89" s="446"/>
      <c r="DQ89" s="446"/>
      <c r="DR89" s="446"/>
      <c r="DS89" s="446"/>
      <c r="DT89" s="446"/>
      <c r="DU89" s="446"/>
      <c r="DV89" s="446"/>
      <c r="DW89" s="446"/>
      <c r="DX89" s="446"/>
      <c r="DY89" s="446"/>
      <c r="DZ89" s="446"/>
      <c r="EA89" s="447"/>
      <c r="EB89" s="447"/>
      <c r="EC89" s="447"/>
      <c r="ED89" s="447"/>
      <c r="EE89" s="447"/>
      <c r="EF89" s="447"/>
      <c r="EG89" s="447"/>
      <c r="EH89" s="447"/>
      <c r="EI89" s="447"/>
      <c r="EJ89" s="447"/>
      <c r="EK89" s="447"/>
      <c r="EL89" s="447"/>
      <c r="EM89" s="447"/>
      <c r="EN89" s="447"/>
      <c r="EO89" s="400"/>
      <c r="EP89" s="400"/>
      <c r="EQ89" s="434"/>
      <c r="ER89" s="445"/>
      <c r="ES89" s="387"/>
      <c r="ET89" s="69"/>
      <c r="EU89" s="69"/>
      <c r="EV89" s="69"/>
      <c r="EW89" s="69"/>
      <c r="EX89" s="69"/>
      <c r="EY89" s="69"/>
      <c r="FH89" s="57"/>
      <c r="FP89" s="1"/>
      <c r="FS89" s="66"/>
      <c r="FT89" s="1"/>
      <c r="FU89" s="1"/>
      <c r="FY89" s="66"/>
      <c r="FZ89" s="66"/>
      <c r="GE89" s="1"/>
      <c r="GJ89" s="99"/>
      <c r="GK89" s="100"/>
      <c r="GL89" s="101"/>
      <c r="GM89" s="101"/>
      <c r="GO89" s="62"/>
      <c r="GP89" s="63"/>
      <c r="GQ89" s="63"/>
      <c r="GR89" s="62"/>
      <c r="GX89" s="1"/>
      <c r="GY89" s="1"/>
      <c r="HH89" s="65"/>
      <c r="HI89" s="87"/>
      <c r="HJ89" s="88"/>
      <c r="HK89" s="89"/>
      <c r="HL89" s="89"/>
      <c r="HM89" s="89"/>
      <c r="HN89" s="89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</row>
    <row r="90" spans="1:238" ht="4" customHeight="1">
      <c r="A90" s="1230"/>
      <c r="B90" s="1426"/>
      <c r="C90" s="1556"/>
      <c r="D90" s="1552"/>
      <c r="E90" s="1552"/>
      <c r="F90" s="1552"/>
      <c r="G90" s="1552"/>
      <c r="H90" s="1552"/>
      <c r="I90" s="1552"/>
      <c r="J90" s="1552"/>
      <c r="K90" s="1552"/>
      <c r="L90" s="1552"/>
      <c r="M90" s="1518"/>
      <c r="N90" s="1518"/>
      <c r="O90" s="1518"/>
      <c r="P90" s="1518"/>
      <c r="Q90" s="1518"/>
      <c r="R90" s="1518"/>
      <c r="S90" s="1518"/>
      <c r="T90" s="1494"/>
      <c r="U90" s="1423"/>
      <c r="V90" s="1564"/>
      <c r="W90" s="1564"/>
      <c r="X90" s="1564"/>
      <c r="Y90" s="1564"/>
      <c r="Z90" s="1564"/>
      <c r="AA90" s="1505"/>
      <c r="AB90" s="1505"/>
      <c r="AC90" s="1505"/>
      <c r="AD90" s="1505"/>
      <c r="AE90" s="1505"/>
      <c r="AF90" s="1505"/>
      <c r="AG90" s="1505"/>
      <c r="AH90" s="1505"/>
      <c r="AI90" s="1505"/>
      <c r="AJ90" s="1505"/>
      <c r="AK90" s="1505"/>
      <c r="AL90" s="1505"/>
      <c r="AM90" s="1505"/>
      <c r="AN90" s="1469"/>
      <c r="AO90" s="1469"/>
      <c r="AP90" s="1469"/>
      <c r="AQ90" s="1469"/>
      <c r="AR90" s="1469"/>
      <c r="AS90" s="1505"/>
      <c r="AT90" s="1505"/>
      <c r="AU90" s="1505"/>
      <c r="AV90" s="1505"/>
      <c r="AW90" s="1565"/>
      <c r="AX90" s="1565"/>
      <c r="AY90" s="1474"/>
      <c r="AZ90" s="1474"/>
      <c r="BA90" s="1474"/>
      <c r="BB90" s="1474"/>
      <c r="BC90" s="1474"/>
      <c r="BD90" s="1518"/>
      <c r="BE90" s="1518"/>
      <c r="BF90" s="1518"/>
      <c r="BG90" s="1566"/>
      <c r="BH90" s="1385"/>
      <c r="BI90" s="467"/>
      <c r="BJ90" s="468"/>
      <c r="BK90" s="417"/>
      <c r="BL90" s="417"/>
      <c r="BM90" s="417"/>
      <c r="BN90" s="417"/>
      <c r="BO90" s="417"/>
      <c r="BP90" s="417"/>
      <c r="BQ90" s="417"/>
      <c r="BR90" s="426"/>
      <c r="BS90" s="426"/>
      <c r="BT90" s="466"/>
      <c r="BU90" s="497"/>
      <c r="BV90" s="497"/>
      <c r="BW90" s="463"/>
      <c r="BX90" s="463"/>
      <c r="BY90" s="463"/>
      <c r="BZ90" s="463"/>
      <c r="CA90" s="463"/>
      <c r="CB90" s="463"/>
      <c r="CC90" s="463"/>
      <c r="CD90" s="463"/>
      <c r="CE90" s="463"/>
      <c r="CF90" s="501"/>
      <c r="CG90" s="414"/>
      <c r="CH90" s="414"/>
      <c r="CI90" s="414"/>
      <c r="CJ90" s="414"/>
      <c r="CK90" s="414"/>
      <c r="CL90" s="414"/>
      <c r="CM90" s="414"/>
      <c r="CN90" s="414"/>
      <c r="CO90" s="426"/>
      <c r="CP90" s="414"/>
      <c r="CQ90" s="414"/>
      <c r="CR90" s="414"/>
      <c r="CS90" s="414"/>
      <c r="CT90" s="414"/>
      <c r="CU90" s="414"/>
      <c r="CV90" s="414"/>
      <c r="CW90" s="414"/>
      <c r="CX90" s="2059"/>
      <c r="CY90" s="414"/>
      <c r="CZ90" s="442"/>
      <c r="DA90" s="1960"/>
      <c r="DB90" s="1960"/>
      <c r="DC90" s="1960"/>
      <c r="DD90" s="1960"/>
      <c r="DE90" s="443"/>
      <c r="DF90" s="446"/>
      <c r="DG90" s="446"/>
      <c r="DH90" s="446"/>
      <c r="DI90" s="446"/>
      <c r="DJ90" s="446"/>
      <c r="DK90" s="446"/>
      <c r="DL90" s="446"/>
      <c r="DM90" s="446"/>
      <c r="DN90" s="446"/>
      <c r="DO90" s="446"/>
      <c r="DP90" s="446"/>
      <c r="DQ90" s="446"/>
      <c r="DR90" s="446"/>
      <c r="DS90" s="446"/>
      <c r="DT90" s="446"/>
      <c r="DU90" s="446"/>
      <c r="DV90" s="446"/>
      <c r="DW90" s="446"/>
      <c r="DX90" s="446"/>
      <c r="DY90" s="446"/>
      <c r="DZ90" s="446"/>
      <c r="EA90" s="447"/>
      <c r="EB90" s="447"/>
      <c r="EC90" s="447"/>
      <c r="ED90" s="447"/>
      <c r="EE90" s="447"/>
      <c r="EF90" s="447"/>
      <c r="EG90" s="447"/>
      <c r="EH90" s="447"/>
      <c r="EI90" s="447"/>
      <c r="EJ90" s="447"/>
      <c r="EK90" s="447"/>
      <c r="EL90" s="447"/>
      <c r="EM90" s="447"/>
      <c r="EN90" s="447"/>
      <c r="EO90" s="400"/>
      <c r="EP90" s="400"/>
      <c r="EQ90" s="434"/>
      <c r="ER90" s="445"/>
      <c r="ES90" s="387"/>
      <c r="ET90" s="69"/>
      <c r="EU90" s="69"/>
      <c r="EV90" s="69"/>
      <c r="EW90" s="69"/>
      <c r="EX90" s="69"/>
      <c r="EY90" s="69"/>
      <c r="FH90" s="57"/>
      <c r="FP90" s="1"/>
      <c r="FS90" s="66"/>
      <c r="FT90" s="1"/>
      <c r="FU90" s="1"/>
      <c r="FY90" s="66"/>
      <c r="FZ90" s="66"/>
      <c r="GE90" s="1"/>
      <c r="GJ90" s="99"/>
      <c r="GK90" s="100"/>
      <c r="GL90" s="101"/>
      <c r="GM90" s="101"/>
      <c r="GO90" s="62"/>
      <c r="GP90" s="63"/>
      <c r="GQ90" s="63"/>
      <c r="GR90" s="62"/>
      <c r="GX90" s="1"/>
      <c r="GY90" s="1"/>
      <c r="HH90" s="65"/>
      <c r="HI90" s="87"/>
      <c r="HJ90" s="88"/>
      <c r="HK90" s="89"/>
      <c r="HL90" s="89"/>
      <c r="HM90" s="89"/>
      <c r="HN90" s="89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</row>
    <row r="91" spans="1:238" ht="35" customHeight="1">
      <c r="A91" s="1230"/>
      <c r="B91" s="1426"/>
      <c r="C91" s="1556"/>
      <c r="D91" s="1552"/>
      <c r="E91" s="1552"/>
      <c r="F91" s="1552"/>
      <c r="G91" s="1552"/>
      <c r="H91" s="1552"/>
      <c r="I91" s="1552"/>
      <c r="J91" s="1552"/>
      <c r="K91" s="1552"/>
      <c r="L91" s="1552"/>
      <c r="M91" s="1518"/>
      <c r="N91" s="1518"/>
      <c r="O91" s="1518"/>
      <c r="P91" s="1518"/>
      <c r="Q91" s="1518"/>
      <c r="R91" s="1518"/>
      <c r="S91" s="1518"/>
      <c r="T91" s="1567" t="str">
        <f>IF(AA91="","","&gt;")</f>
        <v/>
      </c>
      <c r="U91" s="1568"/>
      <c r="V91" s="1569"/>
      <c r="W91" s="1569"/>
      <c r="X91" s="1569"/>
      <c r="Y91" s="1569"/>
      <c r="Z91" s="1569"/>
      <c r="AA91" s="2049" t="str">
        <f>IF(AS91="","",DI249&amp;" POV  X  $"&amp;DL249&amp;"  X  "&amp;DR249&amp;" ")</f>
        <v/>
      </c>
      <c r="AB91" s="2049"/>
      <c r="AC91" s="2049"/>
      <c r="AD91" s="2049"/>
      <c r="AE91" s="2049"/>
      <c r="AF91" s="2049"/>
      <c r="AG91" s="2049"/>
      <c r="AH91" s="2049"/>
      <c r="AI91" s="2049"/>
      <c r="AJ91" s="2049"/>
      <c r="AK91" s="2049"/>
      <c r="AL91" s="2049"/>
      <c r="AM91" s="2049"/>
      <c r="AN91" s="2050" t="str">
        <f>IF(AA91="",""," = ")</f>
        <v/>
      </c>
      <c r="AO91" s="2050"/>
      <c r="AP91" s="2050"/>
      <c r="AQ91" s="2050"/>
      <c r="AR91" s="2050"/>
      <c r="AS91" s="1571" t="str">
        <f>IF(GE516=0,"",GE516)</f>
        <v/>
      </c>
      <c r="AT91" s="2095" t="str">
        <f>IF(AY91="","","/")</f>
        <v/>
      </c>
      <c r="AU91" s="2095"/>
      <c r="AV91" s="2095"/>
      <c r="AW91" s="2095"/>
      <c r="AX91" s="2095"/>
      <c r="AY91" s="1572" t="str">
        <f>IF(GH516=0,"",GG516)</f>
        <v/>
      </c>
      <c r="AZ91" s="1573"/>
      <c r="BA91" s="1573"/>
      <c r="BB91" s="1573"/>
      <c r="BC91" s="1759" t="str">
        <f>IF(AA91="","","&lt;")</f>
        <v/>
      </c>
      <c r="BD91" s="1518"/>
      <c r="BE91" s="1518"/>
      <c r="BF91" s="1518"/>
      <c r="BG91" s="1566"/>
      <c r="BH91" s="1385"/>
      <c r="BI91" s="467"/>
      <c r="BJ91" s="468"/>
      <c r="BK91" s="417"/>
      <c r="BL91" s="1455">
        <f>GE516</f>
        <v>0</v>
      </c>
      <c r="BM91" s="417"/>
      <c r="BN91" s="417"/>
      <c r="BO91" s="417"/>
      <c r="BP91" s="417"/>
      <c r="BQ91" s="417"/>
      <c r="BR91" s="426"/>
      <c r="BS91" s="426"/>
      <c r="BT91" s="502" t="s">
        <v>56</v>
      </c>
      <c r="BU91" s="497"/>
      <c r="BV91" s="497"/>
      <c r="BW91" s="463"/>
      <c r="BX91" s="463"/>
      <c r="BY91" s="463"/>
      <c r="CA91" s="2060" t="str">
        <f>IF(AG25="","","-")</f>
        <v/>
      </c>
      <c r="CB91" s="2060"/>
      <c r="CC91" s="2060"/>
      <c r="CD91" s="2060"/>
      <c r="CE91" s="2060"/>
      <c r="CG91" s="414"/>
      <c r="CH91" s="414"/>
      <c r="CI91" s="414"/>
      <c r="CJ91" s="414"/>
      <c r="CK91" s="414"/>
      <c r="CL91" s="414"/>
      <c r="CM91" s="414"/>
      <c r="CN91" s="414"/>
      <c r="CO91" s="426"/>
      <c r="CP91" s="414"/>
      <c r="CQ91" s="414"/>
      <c r="CR91" s="414"/>
      <c r="CS91" s="414"/>
      <c r="CT91" s="414"/>
      <c r="CU91" s="414"/>
      <c r="CV91" s="414"/>
      <c r="CW91" s="414"/>
      <c r="CX91" s="2059"/>
      <c r="CY91" s="414"/>
      <c r="CZ91" s="442"/>
      <c r="DA91" s="1960"/>
      <c r="DB91" s="1960"/>
      <c r="DC91" s="1960"/>
      <c r="DD91" s="1960"/>
      <c r="DE91" s="443"/>
      <c r="DF91" s="446"/>
      <c r="DG91" s="446"/>
      <c r="DH91" s="446"/>
      <c r="DI91" s="446"/>
      <c r="DJ91" s="446"/>
      <c r="DK91" s="446"/>
      <c r="DL91" s="446"/>
      <c r="DM91" s="446"/>
      <c r="DN91" s="446"/>
      <c r="DO91" s="446"/>
      <c r="DP91" s="446"/>
      <c r="DQ91" s="446"/>
      <c r="DR91" s="446"/>
      <c r="DS91" s="446"/>
      <c r="DT91" s="446"/>
      <c r="DU91" s="446"/>
      <c r="DV91" s="446"/>
      <c r="DW91" s="446"/>
      <c r="DX91" s="446"/>
      <c r="DY91" s="446"/>
      <c r="DZ91" s="446"/>
      <c r="EA91" s="447"/>
      <c r="EB91" s="447"/>
      <c r="EC91" s="447"/>
      <c r="ED91" s="447"/>
      <c r="EE91" s="447"/>
      <c r="EF91" s="447"/>
      <c r="EG91" s="447"/>
      <c r="EH91" s="447"/>
      <c r="EI91" s="447"/>
      <c r="EJ91" s="447"/>
      <c r="EK91" s="447"/>
      <c r="EL91" s="447"/>
      <c r="EM91" s="447"/>
      <c r="EN91" s="447"/>
      <c r="EO91" s="400"/>
      <c r="EP91" s="400"/>
      <c r="EQ91" s="434"/>
      <c r="ER91" s="445"/>
      <c r="ES91" s="387"/>
      <c r="ET91" s="69"/>
      <c r="EU91" s="69"/>
      <c r="EV91" s="69"/>
      <c r="EW91" s="69"/>
      <c r="EX91" s="69"/>
      <c r="EY91" s="69"/>
      <c r="FH91" s="57"/>
      <c r="FP91" s="1"/>
      <c r="FS91" s="66"/>
      <c r="FT91" s="1"/>
      <c r="FU91" s="1"/>
      <c r="FY91" s="66"/>
      <c r="FZ91" s="66"/>
      <c r="GE91" s="1"/>
      <c r="GJ91" s="99"/>
      <c r="GK91" s="100"/>
      <c r="GL91" s="101"/>
      <c r="GM91" s="101"/>
      <c r="GO91" s="62"/>
      <c r="GP91" s="63"/>
      <c r="GQ91" s="63"/>
      <c r="GR91" s="62"/>
      <c r="GX91" s="1"/>
      <c r="GY91" s="1"/>
      <c r="HH91" s="65"/>
      <c r="HI91" s="87"/>
      <c r="HJ91" s="88"/>
      <c r="HK91" s="89"/>
      <c r="HL91" s="89"/>
      <c r="HM91" s="89"/>
      <c r="HN91" s="89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</row>
    <row r="92" spans="1:238" ht="4" customHeight="1">
      <c r="A92" s="1230"/>
      <c r="B92" s="1426"/>
      <c r="C92" s="1556"/>
      <c r="D92" s="1552"/>
      <c r="E92" s="1552"/>
      <c r="F92" s="1552"/>
      <c r="G92" s="1552"/>
      <c r="H92" s="1552"/>
      <c r="I92" s="1552"/>
      <c r="J92" s="1552"/>
      <c r="K92" s="1552"/>
      <c r="L92" s="1552"/>
      <c r="M92" s="1518"/>
      <c r="N92" s="1518"/>
      <c r="O92" s="1518"/>
      <c r="P92" s="1518"/>
      <c r="Q92" s="1518"/>
      <c r="R92" s="1518"/>
      <c r="S92" s="1518"/>
      <c r="T92" s="1494"/>
      <c r="U92" s="1423"/>
      <c r="V92" s="1564"/>
      <c r="W92" s="1564"/>
      <c r="X92" s="1564"/>
      <c r="Y92" s="1564"/>
      <c r="Z92" s="1564"/>
      <c r="AA92" s="1469"/>
      <c r="AB92" s="1469"/>
      <c r="AC92" s="1469"/>
      <c r="AD92" s="1469"/>
      <c r="AE92" s="1469"/>
      <c r="AF92" s="1469"/>
      <c r="AG92" s="1469"/>
      <c r="AH92" s="1469"/>
      <c r="AI92" s="1469"/>
      <c r="AJ92" s="1469"/>
      <c r="AK92" s="1469"/>
      <c r="AL92" s="1469"/>
      <c r="AM92" s="1469"/>
      <c r="AN92" s="1469"/>
      <c r="AO92" s="1469"/>
      <c r="AP92" s="1469"/>
      <c r="AQ92" s="1469"/>
      <c r="AR92" s="1469"/>
      <c r="AS92" s="1505"/>
      <c r="AT92" s="1505"/>
      <c r="AU92" s="1505"/>
      <c r="AV92" s="1505"/>
      <c r="AW92" s="1565"/>
      <c r="AX92" s="1565"/>
      <c r="AY92" s="1474"/>
      <c r="AZ92" s="1474"/>
      <c r="BA92" s="1474"/>
      <c r="BB92" s="1474"/>
      <c r="BC92" s="1474"/>
      <c r="BD92" s="1518"/>
      <c r="BE92" s="1518"/>
      <c r="BF92" s="1518"/>
      <c r="BG92" s="1566"/>
      <c r="BH92" s="1385"/>
      <c r="BI92" s="467"/>
      <c r="BJ92" s="468"/>
      <c r="BK92" s="417"/>
      <c r="BL92" s="417"/>
      <c r="BM92" s="417"/>
      <c r="BN92" s="417"/>
      <c r="BO92" s="417"/>
      <c r="BP92" s="417"/>
      <c r="BQ92" s="417"/>
      <c r="BR92" s="426"/>
      <c r="BS92" s="426"/>
      <c r="BT92" s="426"/>
      <c r="BU92" s="426"/>
      <c r="BV92" s="426"/>
      <c r="BW92" s="418"/>
      <c r="BX92" s="418"/>
      <c r="BY92" s="418"/>
      <c r="BZ92" s="418"/>
      <c r="CA92" s="418"/>
      <c r="CB92" s="418"/>
      <c r="CC92" s="418"/>
      <c r="CD92" s="418"/>
      <c r="CE92" s="414"/>
      <c r="CF92" s="414"/>
      <c r="CG92" s="414"/>
      <c r="CH92" s="414"/>
      <c r="CI92" s="414"/>
      <c r="CJ92" s="414"/>
      <c r="CK92" s="414"/>
      <c r="CL92" s="414"/>
      <c r="CM92" s="414"/>
      <c r="CN92" s="414"/>
      <c r="CO92" s="426"/>
      <c r="CP92" s="414"/>
      <c r="CQ92" s="414"/>
      <c r="CR92" s="414"/>
      <c r="CS92" s="414"/>
      <c r="CT92" s="414"/>
      <c r="CU92" s="414"/>
      <c r="CV92" s="414"/>
      <c r="CW92" s="414"/>
      <c r="CX92" s="2059"/>
      <c r="CY92" s="414"/>
      <c r="CZ92" s="442"/>
      <c r="DA92" s="1960"/>
      <c r="DB92" s="1960"/>
      <c r="DC92" s="1960"/>
      <c r="DD92" s="1960"/>
      <c r="DE92" s="443"/>
      <c r="DF92" s="446"/>
      <c r="DG92" s="446"/>
      <c r="DH92" s="446"/>
      <c r="DI92" s="446"/>
      <c r="DJ92" s="446"/>
      <c r="DK92" s="446"/>
      <c r="DL92" s="446"/>
      <c r="DM92" s="446"/>
      <c r="DN92" s="446"/>
      <c r="DO92" s="446"/>
      <c r="DP92" s="446"/>
      <c r="DQ92" s="446"/>
      <c r="DR92" s="446"/>
      <c r="DS92" s="446"/>
      <c r="DT92" s="446"/>
      <c r="DU92" s="446"/>
      <c r="DV92" s="446"/>
      <c r="DW92" s="446"/>
      <c r="DX92" s="446"/>
      <c r="DY92" s="446"/>
      <c r="DZ92" s="446"/>
      <c r="EA92" s="447"/>
      <c r="EB92" s="447"/>
      <c r="EC92" s="447"/>
      <c r="ED92" s="447"/>
      <c r="EE92" s="447"/>
      <c r="EF92" s="447"/>
      <c r="EG92" s="447"/>
      <c r="EH92" s="447"/>
      <c r="EI92" s="447"/>
      <c r="EJ92" s="447"/>
      <c r="EK92" s="447"/>
      <c r="EL92" s="447"/>
      <c r="EM92" s="447"/>
      <c r="EN92" s="447"/>
      <c r="EO92" s="400"/>
      <c r="EP92" s="400"/>
      <c r="EQ92" s="434"/>
      <c r="ER92" s="445"/>
      <c r="ES92" s="387"/>
      <c r="ET92" s="69"/>
      <c r="EU92" s="69"/>
      <c r="EV92" s="69"/>
      <c r="EW92" s="69"/>
      <c r="EX92" s="69"/>
      <c r="EY92" s="69"/>
      <c r="FH92" s="57"/>
      <c r="FP92" s="1"/>
      <c r="FS92" s="66"/>
      <c r="FT92" s="1"/>
      <c r="FU92" s="1"/>
      <c r="FY92" s="66"/>
      <c r="FZ92" s="66"/>
      <c r="GE92" s="1"/>
      <c r="GJ92" s="99"/>
      <c r="GK92" s="100"/>
      <c r="GL92" s="101"/>
      <c r="GM92" s="101"/>
      <c r="GO92" s="62"/>
      <c r="GP92" s="63"/>
      <c r="GQ92" s="63"/>
      <c r="GR92" s="62"/>
      <c r="GX92" s="1"/>
      <c r="GY92" s="1"/>
      <c r="HH92" s="65"/>
      <c r="HI92" s="87"/>
      <c r="HJ92" s="88"/>
      <c r="HK92" s="89"/>
      <c r="HL92" s="89"/>
      <c r="HM92" s="89"/>
      <c r="HN92" s="89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</row>
    <row r="93" spans="1:238" ht="35" customHeight="1">
      <c r="A93" s="1230"/>
      <c r="B93" s="1426"/>
      <c r="C93" s="1556"/>
      <c r="D93" s="1552"/>
      <c r="E93" s="1552"/>
      <c r="F93" s="1552"/>
      <c r="G93" s="1552"/>
      <c r="H93" s="1552"/>
      <c r="I93" s="1552"/>
      <c r="J93" s="1552"/>
      <c r="K93" s="1552"/>
      <c r="L93" s="1552"/>
      <c r="M93" s="1518"/>
      <c r="N93" s="1518"/>
      <c r="O93" s="1518"/>
      <c r="P93" s="1518"/>
      <c r="Q93" s="1518"/>
      <c r="R93" s="1518"/>
      <c r="S93" s="1518"/>
      <c r="T93" s="1518"/>
      <c r="U93" s="1423"/>
      <c r="V93" s="1564"/>
      <c r="W93" s="1564"/>
      <c r="X93" s="1564"/>
      <c r="Y93" s="1564"/>
      <c r="Z93" s="1564"/>
      <c r="AA93" s="1482"/>
      <c r="AB93" s="1482"/>
      <c r="AC93" s="1482"/>
      <c r="AD93" s="1482"/>
      <c r="AE93" s="1482"/>
      <c r="AF93" s="1482"/>
      <c r="AG93" s="1482"/>
      <c r="AH93" s="1482"/>
      <c r="AI93" s="1482"/>
      <c r="AJ93" s="1482"/>
      <c r="AK93" s="1482"/>
      <c r="AL93" s="1574" t="str">
        <f>IF(AS93="","","&gt;")</f>
        <v/>
      </c>
      <c r="AM93" s="2052" t="str">
        <f>IF(AS93="",""," TOTALS &gt; ")</f>
        <v/>
      </c>
      <c r="AN93" s="2052"/>
      <c r="AO93" s="2052"/>
      <c r="AP93" s="2052"/>
      <c r="AQ93" s="2052"/>
      <c r="AR93" s="2052"/>
      <c r="AS93" s="1575" t="str">
        <f>IF(GE518=0,"",GE518)</f>
        <v/>
      </c>
      <c r="AT93" s="2096" t="str">
        <f>IF(AY93="","","/")</f>
        <v/>
      </c>
      <c r="AU93" s="2096"/>
      <c r="AV93" s="2096"/>
      <c r="AW93" s="2096"/>
      <c r="AX93" s="2096"/>
      <c r="AY93" s="1576" t="str">
        <f>IF(GH518=0,"",GH518)</f>
        <v/>
      </c>
      <c r="AZ93" s="1577"/>
      <c r="BA93" s="1578"/>
      <c r="BB93" s="1578"/>
      <c r="BC93" s="1760" t="str">
        <f>IF(AS93="","","&lt;")</f>
        <v/>
      </c>
      <c r="BD93" s="1518"/>
      <c r="BE93" s="1518"/>
      <c r="BF93" s="1518"/>
      <c r="BG93" s="1566"/>
      <c r="BH93" s="1385"/>
      <c r="BI93" s="467"/>
      <c r="BJ93" s="468"/>
      <c r="BK93" s="417"/>
      <c r="BL93" s="417"/>
      <c r="BM93" s="417"/>
      <c r="BN93" s="417"/>
      <c r="BO93" s="417"/>
      <c r="BP93" s="417"/>
      <c r="BQ93" s="417"/>
      <c r="BR93" s="426"/>
      <c r="BS93" s="426"/>
      <c r="BT93" s="426"/>
      <c r="BU93" s="426"/>
      <c r="BV93" s="426"/>
      <c r="BW93" s="418"/>
      <c r="BX93" s="418"/>
      <c r="BY93" s="418"/>
      <c r="BZ93" s="418"/>
      <c r="CA93" s="418"/>
      <c r="CB93" s="418"/>
      <c r="CC93" s="418"/>
      <c r="CD93" s="418"/>
      <c r="CE93" s="414"/>
      <c r="CF93" s="414"/>
      <c r="CG93" s="414"/>
      <c r="CH93" s="414"/>
      <c r="CI93" s="414"/>
      <c r="CJ93" s="414"/>
      <c r="CK93" s="414"/>
      <c r="CL93" s="414"/>
      <c r="CM93" s="414"/>
      <c r="CN93" s="414"/>
      <c r="CO93" s="426"/>
      <c r="CP93" s="414"/>
      <c r="CQ93" s="414"/>
      <c r="CR93" s="414"/>
      <c r="CS93" s="414"/>
      <c r="CT93" s="414"/>
      <c r="CU93" s="414"/>
      <c r="CV93" s="414"/>
      <c r="CW93" s="414"/>
      <c r="CX93" s="2059"/>
      <c r="CY93" s="414"/>
      <c r="CZ93" s="442"/>
      <c r="DA93" s="1960"/>
      <c r="DB93" s="1960"/>
      <c r="DC93" s="1960"/>
      <c r="DD93" s="1960"/>
      <c r="DE93" s="443"/>
      <c r="DF93" s="446"/>
      <c r="DG93" s="446"/>
      <c r="DH93" s="446"/>
      <c r="DI93" s="446"/>
      <c r="DJ93" s="446"/>
      <c r="DK93" s="446"/>
      <c r="DL93" s="446"/>
      <c r="DM93" s="446"/>
      <c r="DN93" s="446"/>
      <c r="DO93" s="446"/>
      <c r="DP93" s="446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447"/>
      <c r="EB93" s="447"/>
      <c r="EC93" s="447"/>
      <c r="ED93" s="447"/>
      <c r="EE93" s="447"/>
      <c r="EF93" s="447"/>
      <c r="EG93" s="447"/>
      <c r="EH93" s="447"/>
      <c r="EI93" s="447"/>
      <c r="EJ93" s="447"/>
      <c r="EK93" s="447"/>
      <c r="EL93" s="447"/>
      <c r="EM93" s="447"/>
      <c r="EN93" s="447"/>
      <c r="EO93" s="400"/>
      <c r="EP93" s="400"/>
      <c r="EQ93" s="434"/>
      <c r="ER93" s="445"/>
      <c r="ES93" s="387"/>
      <c r="ET93" s="69"/>
      <c r="EU93" s="69"/>
      <c r="EV93" s="69"/>
      <c r="EW93" s="69"/>
      <c r="EX93" s="69"/>
      <c r="EY93" s="69"/>
      <c r="FH93" s="57"/>
      <c r="FP93" s="1"/>
      <c r="FS93" s="66"/>
      <c r="FT93" s="1"/>
      <c r="FU93" s="1"/>
      <c r="FY93" s="66"/>
      <c r="FZ93" s="66"/>
      <c r="GE93" s="1"/>
      <c r="GJ93" s="99"/>
      <c r="GK93" s="100"/>
      <c r="GL93" s="101"/>
      <c r="GM93" s="101"/>
      <c r="GO93" s="62"/>
      <c r="GP93" s="63"/>
      <c r="GQ93" s="63"/>
      <c r="GR93" s="62"/>
      <c r="GX93" s="1"/>
      <c r="GY93" s="1"/>
      <c r="HH93" s="65"/>
      <c r="HI93" s="87"/>
      <c r="HJ93" s="88"/>
      <c r="HK93" s="89"/>
      <c r="HL93" s="89"/>
      <c r="HM93" s="89"/>
      <c r="HN93" s="89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</row>
    <row r="94" spans="1:238" ht="14" customHeight="1">
      <c r="A94" s="1230"/>
      <c r="B94" s="1426"/>
      <c r="C94" s="1579"/>
      <c r="D94" s="1517"/>
      <c r="E94" s="1517"/>
      <c r="F94" s="1517"/>
      <c r="G94" s="1517"/>
      <c r="H94" s="1517"/>
      <c r="I94" s="1517"/>
      <c r="J94" s="1517"/>
      <c r="K94" s="1423"/>
      <c r="L94" s="1423"/>
      <c r="M94" s="1518"/>
      <c r="N94" s="1518"/>
      <c r="O94" s="1518"/>
      <c r="P94" s="1518"/>
      <c r="Q94" s="1518"/>
      <c r="R94" s="1518"/>
      <c r="S94" s="1518"/>
      <c r="T94" s="1580"/>
      <c r="U94" s="1581"/>
      <c r="V94" s="1581"/>
      <c r="W94" s="1581"/>
      <c r="X94" s="1581"/>
      <c r="Y94" s="1581"/>
      <c r="Z94" s="1581"/>
      <c r="AA94" s="1581"/>
      <c r="AB94" s="1423"/>
      <c r="AC94" s="1423"/>
      <c r="AD94" s="1423"/>
      <c r="AE94" s="1423"/>
      <c r="AF94" s="1423"/>
      <c r="AG94" s="1423"/>
      <c r="AH94" s="1423"/>
      <c r="AI94" s="1423"/>
      <c r="AJ94" s="1423"/>
      <c r="AK94" s="1423"/>
      <c r="AL94" s="1423"/>
      <c r="AM94" s="1423"/>
      <c r="AN94" s="1423"/>
      <c r="AO94" s="1423"/>
      <c r="AP94" s="1423"/>
      <c r="AQ94" s="1423"/>
      <c r="AR94" s="1423"/>
      <c r="AS94" s="1423"/>
      <c r="AT94" s="1423"/>
      <c r="AU94" s="1423"/>
      <c r="AV94" s="1423"/>
      <c r="AW94" s="1423"/>
      <c r="AX94" s="1423"/>
      <c r="AY94" s="1423"/>
      <c r="AZ94" s="1423"/>
      <c r="BA94" s="1423"/>
      <c r="BB94" s="1423"/>
      <c r="BC94" s="1423"/>
      <c r="BD94" s="1518"/>
      <c r="BE94" s="1518"/>
      <c r="BF94" s="1518"/>
      <c r="BG94" s="1566"/>
      <c r="BH94" s="1385"/>
      <c r="BI94" s="467"/>
      <c r="BJ94" s="468"/>
      <c r="BK94" s="417"/>
      <c r="BL94" s="417"/>
      <c r="BM94" s="417"/>
      <c r="BN94" s="417"/>
      <c r="BO94" s="417"/>
      <c r="BP94" s="417"/>
      <c r="BQ94" s="417"/>
      <c r="BR94" s="426"/>
      <c r="BS94" s="426"/>
      <c r="BT94" s="426"/>
      <c r="BU94" s="426"/>
      <c r="BV94" s="426"/>
      <c r="BW94" s="418"/>
      <c r="BX94" s="418"/>
      <c r="BY94" s="418"/>
      <c r="BZ94" s="418"/>
      <c r="CA94" s="418"/>
      <c r="CB94" s="418"/>
      <c r="CC94" s="418"/>
      <c r="CD94" s="418"/>
      <c r="CE94" s="414"/>
      <c r="CF94" s="414"/>
      <c r="CG94" s="414"/>
      <c r="CH94" s="414"/>
      <c r="CI94" s="414"/>
      <c r="CJ94" s="414"/>
      <c r="CK94" s="414"/>
      <c r="CL94" s="414"/>
      <c r="CM94" s="414"/>
      <c r="CN94" s="414"/>
      <c r="CO94" s="426"/>
      <c r="CP94" s="414"/>
      <c r="CQ94" s="414"/>
      <c r="CR94" s="414"/>
      <c r="CS94" s="414"/>
      <c r="CT94" s="414"/>
      <c r="CU94" s="414"/>
      <c r="CV94" s="414"/>
      <c r="CW94" s="414"/>
      <c r="CX94" s="2059"/>
      <c r="CY94" s="414"/>
      <c r="CZ94" s="442"/>
      <c r="DA94" s="1960"/>
      <c r="DB94" s="1960"/>
      <c r="DC94" s="1960"/>
      <c r="DD94" s="1960"/>
      <c r="DE94" s="443"/>
      <c r="DF94" s="446"/>
      <c r="DG94" s="446"/>
      <c r="DH94" s="446"/>
      <c r="DI94" s="446"/>
      <c r="DJ94" s="446"/>
      <c r="DK94" s="446"/>
      <c r="DL94" s="446"/>
      <c r="DM94" s="446"/>
      <c r="DN94" s="446"/>
      <c r="DO94" s="446"/>
      <c r="DP94" s="446"/>
      <c r="DQ94" s="446"/>
      <c r="DR94" s="446"/>
      <c r="DS94" s="446"/>
      <c r="DT94" s="446"/>
      <c r="DU94" s="446"/>
      <c r="DV94" s="446"/>
      <c r="DW94" s="446"/>
      <c r="DX94" s="446"/>
      <c r="DY94" s="446"/>
      <c r="DZ94" s="446"/>
      <c r="EA94" s="447"/>
      <c r="EB94" s="447"/>
      <c r="EC94" s="447"/>
      <c r="ED94" s="447"/>
      <c r="EE94" s="447"/>
      <c r="EF94" s="447"/>
      <c r="EG94" s="447"/>
      <c r="EH94" s="447"/>
      <c r="EI94" s="447"/>
      <c r="EJ94" s="447"/>
      <c r="EK94" s="447"/>
      <c r="EL94" s="447"/>
      <c r="EM94" s="447"/>
      <c r="EN94" s="447"/>
      <c r="EO94" s="400"/>
      <c r="EP94" s="400"/>
      <c r="EQ94" s="434"/>
      <c r="ER94" s="445"/>
      <c r="ES94" s="387"/>
      <c r="ET94" s="69"/>
      <c r="EU94" s="69"/>
      <c r="EV94" s="69"/>
      <c r="EW94" s="69"/>
      <c r="EX94" s="69"/>
      <c r="EY94" s="69"/>
      <c r="FH94" s="57"/>
      <c r="FP94" s="1"/>
      <c r="FS94" s="66"/>
      <c r="FT94" s="1"/>
      <c r="FU94" s="1"/>
      <c r="FY94" s="66"/>
      <c r="FZ94" s="66"/>
      <c r="GE94" s="1"/>
      <c r="GJ94" s="99"/>
      <c r="GK94" s="100"/>
      <c r="GL94" s="101"/>
      <c r="GM94" s="101"/>
      <c r="GO94" s="62"/>
      <c r="GP94" s="63"/>
      <c r="GQ94" s="63"/>
      <c r="GR94" s="62"/>
      <c r="GX94" s="1"/>
      <c r="GY94" s="1"/>
      <c r="HH94" s="65"/>
      <c r="HI94" s="87"/>
      <c r="HJ94" s="88"/>
      <c r="HK94" s="89"/>
      <c r="HL94" s="89"/>
      <c r="HM94" s="89"/>
      <c r="HN94" s="89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</row>
    <row r="95" spans="1:238" ht="35" customHeight="1">
      <c r="A95" s="1230"/>
      <c r="B95" s="1426"/>
      <c r="C95" s="1582"/>
      <c r="D95" s="1583"/>
      <c r="E95" s="1583"/>
      <c r="F95" s="1583"/>
      <c r="G95" s="1583"/>
      <c r="H95" s="1583"/>
      <c r="I95" s="1583"/>
      <c r="J95" s="1583"/>
      <c r="K95" s="1583"/>
      <c r="L95" s="1583"/>
      <c r="M95" s="1518"/>
      <c r="N95" s="1518"/>
      <c r="O95" s="1788" t="str">
        <f>IF(AS101="","","PER DIEM")</f>
        <v/>
      </c>
      <c r="P95" s="1518"/>
      <c r="Q95" s="1518"/>
      <c r="R95" s="1518"/>
      <c r="S95" s="1518"/>
      <c r="T95" s="1584" t="str">
        <f>IF(AA95="","","&gt;")</f>
        <v/>
      </c>
      <c r="U95" s="1568"/>
      <c r="V95" s="1585"/>
      <c r="W95" s="1585"/>
      <c r="X95" s="1585"/>
      <c r="Y95" s="1585"/>
      <c r="Z95" s="1585"/>
      <c r="AA95" s="2053" t="str">
        <f>IF(AS95="","",DF250&amp;" Rate: "&amp;DI250&amp;" Individual(s)  X  $"&amp;DL250&amp;"  X  "&amp;DR250&amp;" Day(s) ")</f>
        <v/>
      </c>
      <c r="AB95" s="2053"/>
      <c r="AC95" s="2053"/>
      <c r="AD95" s="2053"/>
      <c r="AE95" s="2053"/>
      <c r="AF95" s="2053"/>
      <c r="AG95" s="2053"/>
      <c r="AH95" s="2053"/>
      <c r="AI95" s="2053"/>
      <c r="AJ95" s="2053"/>
      <c r="AK95" s="2053"/>
      <c r="AL95" s="2053"/>
      <c r="AM95" s="2053"/>
      <c r="AN95" s="2050" t="str">
        <f>IF(AA95="",""," = ")</f>
        <v/>
      </c>
      <c r="AO95" s="2050"/>
      <c r="AP95" s="2050"/>
      <c r="AQ95" s="2050"/>
      <c r="AR95" s="2050"/>
      <c r="AS95" s="1586" t="str">
        <f>IF(FY524=0,"",GE524)</f>
        <v/>
      </c>
      <c r="AT95" s="2098" t="str">
        <f>IF(AY95="","","/")</f>
        <v/>
      </c>
      <c r="AU95" s="2098"/>
      <c r="AV95" s="2098"/>
      <c r="AW95" s="2098"/>
      <c r="AX95" s="2098"/>
      <c r="AY95" s="1587" t="str">
        <f>IF(GG524=0,"",GG524)</f>
        <v/>
      </c>
      <c r="AZ95" s="1573"/>
      <c r="BA95" s="1573"/>
      <c r="BB95" s="1573"/>
      <c r="BC95" s="1761" t="str">
        <f>IF(AA95="","","&lt;")</f>
        <v/>
      </c>
      <c r="BD95" s="1518"/>
      <c r="BE95" s="1518"/>
      <c r="BF95" s="1518"/>
      <c r="BG95" s="1566"/>
      <c r="BH95" s="1385"/>
      <c r="BI95" s="467"/>
      <c r="BJ95" s="468"/>
      <c r="BK95" s="460">
        <f>GE524</f>
        <v>0</v>
      </c>
      <c r="BL95" s="417"/>
      <c r="BM95" s="417"/>
      <c r="BN95" s="417"/>
      <c r="BO95" s="417"/>
      <c r="BP95" s="417"/>
      <c r="BQ95" s="417"/>
      <c r="BR95" s="426"/>
      <c r="BS95" s="426"/>
      <c r="BT95" s="426"/>
      <c r="BU95" s="426"/>
      <c r="BV95" s="426"/>
      <c r="BX95" s="460"/>
      <c r="BY95" s="460"/>
      <c r="BZ95" s="460"/>
      <c r="CA95" s="460"/>
      <c r="CB95" s="460"/>
      <c r="CC95" s="460"/>
      <c r="CD95" s="460"/>
      <c r="CE95" s="414"/>
      <c r="CF95" s="414"/>
      <c r="CG95" s="414"/>
      <c r="CH95" s="414"/>
      <c r="CI95" s="414"/>
      <c r="CJ95" s="414"/>
      <c r="CK95" s="414"/>
      <c r="CL95" s="414"/>
      <c r="CM95" s="414"/>
      <c r="CN95" s="414"/>
      <c r="CO95" s="426"/>
      <c r="CP95" s="414"/>
      <c r="CQ95" s="414"/>
      <c r="CR95" s="414"/>
      <c r="CS95" s="414"/>
      <c r="CT95" s="414"/>
      <c r="CU95" s="414"/>
      <c r="CV95" s="414"/>
      <c r="CW95" s="414"/>
      <c r="CX95" s="2059"/>
      <c r="CY95" s="414"/>
      <c r="CZ95" s="442"/>
      <c r="DA95" s="1960"/>
      <c r="DB95" s="1960"/>
      <c r="DC95" s="1960"/>
      <c r="DD95" s="1960"/>
      <c r="DE95" s="443"/>
      <c r="DF95" s="446"/>
      <c r="DG95" s="446"/>
      <c r="DH95" s="446"/>
      <c r="DI95" s="446"/>
      <c r="DJ95" s="446"/>
      <c r="DK95" s="446"/>
      <c r="DL95" s="446"/>
      <c r="DM95" s="446"/>
      <c r="DN95" s="446"/>
      <c r="DO95" s="446"/>
      <c r="DP95" s="446"/>
      <c r="DQ95" s="446"/>
      <c r="DR95" s="446"/>
      <c r="DS95" s="446"/>
      <c r="DT95" s="446"/>
      <c r="DU95" s="446"/>
      <c r="DV95" s="446"/>
      <c r="DW95" s="446"/>
      <c r="DX95" s="446"/>
      <c r="DY95" s="446"/>
      <c r="DZ95" s="446"/>
      <c r="EA95" s="447"/>
      <c r="EB95" s="447"/>
      <c r="EC95" s="447"/>
      <c r="ED95" s="447"/>
      <c r="EE95" s="447"/>
      <c r="EF95" s="447"/>
      <c r="EG95" s="447"/>
      <c r="EH95" s="447"/>
      <c r="EI95" s="447"/>
      <c r="EJ95" s="447"/>
      <c r="EK95" s="447"/>
      <c r="EL95" s="447"/>
      <c r="EM95" s="447"/>
      <c r="EN95" s="447"/>
      <c r="EO95" s="400"/>
      <c r="EP95" s="400"/>
      <c r="EQ95" s="434"/>
      <c r="ER95" s="445"/>
      <c r="ES95" s="387"/>
      <c r="ET95" s="69"/>
      <c r="EU95" s="69"/>
      <c r="EV95" s="69"/>
      <c r="EW95" s="69"/>
      <c r="EX95" s="69"/>
      <c r="EY95" s="69"/>
      <c r="FH95" s="57"/>
      <c r="FP95" s="1"/>
      <c r="FS95" s="66"/>
      <c r="FT95" s="1"/>
      <c r="FU95" s="1"/>
      <c r="FY95" s="66"/>
      <c r="FZ95" s="66"/>
      <c r="GE95" s="1"/>
      <c r="GJ95" s="99"/>
      <c r="GK95" s="100"/>
      <c r="GL95" s="101"/>
      <c r="GM95" s="101"/>
      <c r="GO95" s="62"/>
      <c r="GP95" s="63"/>
      <c r="GQ95" s="63"/>
      <c r="GR95" s="62"/>
      <c r="GX95" s="1"/>
      <c r="GY95" s="1"/>
      <c r="HH95" s="65"/>
      <c r="HI95" s="87"/>
      <c r="HJ95" s="88"/>
      <c r="HK95" s="89"/>
      <c r="HL95" s="89"/>
      <c r="HM95" s="89"/>
      <c r="HN95" s="89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</row>
    <row r="96" spans="1:238" ht="4" customHeight="1">
      <c r="A96" s="1230"/>
      <c r="B96" s="1426"/>
      <c r="C96" s="1582"/>
      <c r="D96" s="1583"/>
      <c r="E96" s="1583"/>
      <c r="F96" s="1583"/>
      <c r="G96" s="1583"/>
      <c r="H96" s="1583"/>
      <c r="I96" s="1583"/>
      <c r="J96" s="1583"/>
      <c r="K96" s="1583"/>
      <c r="L96" s="1583"/>
      <c r="M96" s="1518"/>
      <c r="N96" s="1518"/>
      <c r="O96" s="1518"/>
      <c r="P96" s="1518"/>
      <c r="Q96" s="1518"/>
      <c r="R96" s="1518"/>
      <c r="S96" s="1518"/>
      <c r="T96" s="1494"/>
      <c r="U96" s="1423"/>
      <c r="V96" s="1588"/>
      <c r="W96" s="1588"/>
      <c r="X96" s="1588"/>
      <c r="Y96" s="1588"/>
      <c r="Z96" s="1588"/>
      <c r="AA96" s="1505"/>
      <c r="AB96" s="1505"/>
      <c r="AC96" s="1505"/>
      <c r="AD96" s="1505"/>
      <c r="AE96" s="1505"/>
      <c r="AF96" s="1505"/>
      <c r="AG96" s="1505"/>
      <c r="AH96" s="1505"/>
      <c r="AI96" s="1505"/>
      <c r="AJ96" s="1505"/>
      <c r="AK96" s="1505"/>
      <c r="AL96" s="1505"/>
      <c r="AM96" s="1505"/>
      <c r="AN96" s="1469"/>
      <c r="AO96" s="1469"/>
      <c r="AP96" s="1469"/>
      <c r="AQ96" s="1469"/>
      <c r="AR96" s="1469"/>
      <c r="AS96" s="1505"/>
      <c r="AT96" s="1469"/>
      <c r="AU96" s="1469"/>
      <c r="AV96" s="1469"/>
      <c r="AW96" s="1469"/>
      <c r="AX96" s="1469"/>
      <c r="AY96" s="1469"/>
      <c r="AZ96" s="1474"/>
      <c r="BA96" s="1474"/>
      <c r="BB96" s="1474"/>
      <c r="BC96" s="1494"/>
      <c r="BD96" s="1518"/>
      <c r="BE96" s="1518"/>
      <c r="BF96" s="1518"/>
      <c r="BG96" s="1566"/>
      <c r="BH96" s="1385"/>
      <c r="BI96" s="467"/>
      <c r="BJ96" s="468"/>
      <c r="BK96" s="417"/>
      <c r="BL96" s="417"/>
      <c r="BM96" s="417"/>
      <c r="BN96" s="417"/>
      <c r="BO96" s="417"/>
      <c r="BP96" s="417"/>
      <c r="BQ96" s="417"/>
      <c r="BR96" s="426"/>
      <c r="BS96" s="426"/>
      <c r="BT96" s="426"/>
      <c r="BU96" s="426"/>
      <c r="BV96" s="426"/>
      <c r="BX96" s="460"/>
      <c r="BY96" s="460"/>
      <c r="BZ96" s="460"/>
      <c r="CA96" s="460"/>
      <c r="CB96" s="460"/>
      <c r="CC96" s="460"/>
      <c r="CD96" s="460"/>
      <c r="CE96" s="414"/>
      <c r="CF96" s="414"/>
      <c r="CG96" s="414"/>
      <c r="CH96" s="414"/>
      <c r="CI96" s="414"/>
      <c r="CJ96" s="414"/>
      <c r="CK96" s="414"/>
      <c r="CL96" s="414"/>
      <c r="CM96" s="414"/>
      <c r="CN96" s="414"/>
      <c r="CO96" s="426"/>
      <c r="CP96" s="414"/>
      <c r="CQ96" s="414"/>
      <c r="CR96" s="414"/>
      <c r="CS96" s="414"/>
      <c r="CT96" s="414"/>
      <c r="CU96" s="414"/>
      <c r="CV96" s="414"/>
      <c r="CW96" s="414"/>
      <c r="CX96" s="2059"/>
      <c r="CY96" s="414"/>
      <c r="CZ96" s="442"/>
      <c r="DA96" s="1960"/>
      <c r="DB96" s="1960"/>
      <c r="DC96" s="1960"/>
      <c r="DD96" s="1960"/>
      <c r="DE96" s="443"/>
      <c r="DF96" s="446"/>
      <c r="DG96" s="446"/>
      <c r="DH96" s="446"/>
      <c r="DI96" s="446"/>
      <c r="DJ96" s="446"/>
      <c r="DK96" s="446"/>
      <c r="DL96" s="446"/>
      <c r="DM96" s="446"/>
      <c r="DN96" s="446"/>
      <c r="DO96" s="446"/>
      <c r="DP96" s="446"/>
      <c r="DQ96" s="446"/>
      <c r="DR96" s="446"/>
      <c r="DS96" s="446"/>
      <c r="DT96" s="446"/>
      <c r="DU96" s="446"/>
      <c r="DV96" s="446"/>
      <c r="DW96" s="446"/>
      <c r="DX96" s="446"/>
      <c r="DY96" s="446"/>
      <c r="DZ96" s="446"/>
      <c r="EA96" s="447"/>
      <c r="EB96" s="447"/>
      <c r="EC96" s="447"/>
      <c r="ED96" s="447"/>
      <c r="EE96" s="447"/>
      <c r="EF96" s="447"/>
      <c r="EG96" s="447"/>
      <c r="EH96" s="447"/>
      <c r="EI96" s="447"/>
      <c r="EJ96" s="447"/>
      <c r="EK96" s="447"/>
      <c r="EL96" s="447"/>
      <c r="EM96" s="447"/>
      <c r="EN96" s="447"/>
      <c r="EO96" s="400"/>
      <c r="EP96" s="400"/>
      <c r="EQ96" s="434"/>
      <c r="ER96" s="445"/>
      <c r="ES96" s="387"/>
      <c r="ET96" s="69"/>
      <c r="EU96" s="69"/>
      <c r="EV96" s="69"/>
      <c r="EW96" s="69"/>
      <c r="EX96" s="69"/>
      <c r="EY96" s="69"/>
      <c r="FH96" s="57"/>
      <c r="FP96" s="1"/>
      <c r="FS96" s="66"/>
      <c r="FT96" s="1"/>
      <c r="FU96" s="1"/>
      <c r="FY96" s="66"/>
      <c r="FZ96" s="66"/>
      <c r="GE96" s="1"/>
      <c r="GJ96" s="99"/>
      <c r="GK96" s="100"/>
      <c r="GL96" s="101"/>
      <c r="GM96" s="101"/>
      <c r="GO96" s="62"/>
      <c r="GP96" s="63"/>
      <c r="GQ96" s="63"/>
      <c r="GR96" s="62"/>
      <c r="GX96" s="1"/>
      <c r="GY96" s="1"/>
      <c r="HH96" s="65"/>
      <c r="HI96" s="87"/>
      <c r="HJ96" s="88"/>
      <c r="HK96" s="89"/>
      <c r="HL96" s="89"/>
      <c r="HM96" s="89"/>
      <c r="HN96" s="89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</row>
    <row r="97" spans="1:238" ht="35" customHeight="1">
      <c r="A97" s="1230"/>
      <c r="B97" s="1426"/>
      <c r="C97" s="1582"/>
      <c r="D97" s="1583"/>
      <c r="E97" s="1583"/>
      <c r="F97" s="1583"/>
      <c r="G97" s="1583"/>
      <c r="H97" s="1583"/>
      <c r="I97" s="1583"/>
      <c r="J97" s="1583"/>
      <c r="K97" s="1583"/>
      <c r="L97" s="1583"/>
      <c r="M97" s="1518"/>
      <c r="N97" s="1518"/>
      <c r="O97" s="1518"/>
      <c r="P97" s="1518"/>
      <c r="Q97" s="1518"/>
      <c r="R97" s="1518"/>
      <c r="S97" s="1518"/>
      <c r="T97" s="1589" t="str">
        <f>IF(AA97="","","&gt;")</f>
        <v/>
      </c>
      <c r="U97" s="1558"/>
      <c r="V97" s="1590"/>
      <c r="W97" s="1590"/>
      <c r="X97" s="1590"/>
      <c r="Y97" s="1590"/>
      <c r="Z97" s="1590"/>
      <c r="AA97" s="2054" t="str">
        <f>IF(AS97="","",DF251&amp;" Rate: "&amp;DI251&amp;" Individual(s)  X  $"&amp;DL251&amp;"  X  "&amp;DR251&amp;" Day(s) ")</f>
        <v/>
      </c>
      <c r="AB97" s="2054"/>
      <c r="AC97" s="2054"/>
      <c r="AD97" s="2054"/>
      <c r="AE97" s="2054"/>
      <c r="AF97" s="2054"/>
      <c r="AG97" s="2054"/>
      <c r="AH97" s="2054"/>
      <c r="AI97" s="2054"/>
      <c r="AJ97" s="2054"/>
      <c r="AK97" s="2054"/>
      <c r="AL97" s="2054"/>
      <c r="AM97" s="2054"/>
      <c r="AN97" s="2048" t="str">
        <f>IF(AA97="",""," = ")</f>
        <v/>
      </c>
      <c r="AO97" s="2048"/>
      <c r="AP97" s="2048"/>
      <c r="AQ97" s="2048"/>
      <c r="AR97" s="2048"/>
      <c r="AS97" s="1591" t="str">
        <f>IF(FY525=0,"",GE525)</f>
        <v/>
      </c>
      <c r="AT97" s="2099" t="str">
        <f>IF(AY97="","","/")</f>
        <v/>
      </c>
      <c r="AU97" s="2099"/>
      <c r="AV97" s="2099"/>
      <c r="AW97" s="2099"/>
      <c r="AX97" s="2099"/>
      <c r="AY97" s="1592" t="str">
        <f>IF(GG525=0,"",GG525)</f>
        <v/>
      </c>
      <c r="AZ97" s="1563"/>
      <c r="BA97" s="1563"/>
      <c r="BB97" s="1563"/>
      <c r="BC97" s="1762" t="str">
        <f>IF(AA97="","","&lt;")</f>
        <v/>
      </c>
      <c r="BD97" s="1518"/>
      <c r="BE97" s="1518"/>
      <c r="BF97" s="1518"/>
      <c r="BG97" s="1566"/>
      <c r="BH97" s="1385"/>
      <c r="BI97" s="467"/>
      <c r="BJ97" s="468"/>
      <c r="BK97" s="417"/>
      <c r="BL97" s="1455">
        <f>GE525</f>
        <v>0</v>
      </c>
      <c r="BM97" s="417"/>
      <c r="BN97" s="417"/>
      <c r="BO97" s="417"/>
      <c r="BP97" s="417"/>
      <c r="BQ97" s="417"/>
      <c r="BR97" s="426"/>
      <c r="BS97" s="426"/>
      <c r="BT97" s="426"/>
      <c r="BU97" s="426"/>
      <c r="BV97" s="426"/>
      <c r="BX97" s="460"/>
      <c r="BY97" s="460"/>
      <c r="BZ97" s="460"/>
      <c r="CA97" s="460"/>
      <c r="CB97" s="460"/>
      <c r="CC97" s="460"/>
      <c r="CD97" s="460"/>
      <c r="CE97" s="414"/>
      <c r="CF97" s="414"/>
      <c r="CG97" s="414"/>
      <c r="CH97" s="414"/>
      <c r="CI97" s="414"/>
      <c r="CJ97" s="414"/>
      <c r="CK97" s="414"/>
      <c r="CL97" s="414"/>
      <c r="CM97" s="414"/>
      <c r="CN97" s="414"/>
      <c r="CO97" s="426"/>
      <c r="CP97" s="414"/>
      <c r="CQ97" s="414"/>
      <c r="CR97" s="414"/>
      <c r="CS97" s="414"/>
      <c r="CT97" s="414"/>
      <c r="CU97" s="414"/>
      <c r="CV97" s="414"/>
      <c r="CW97" s="414"/>
      <c r="CX97" s="2059"/>
      <c r="CY97" s="414"/>
      <c r="CZ97" s="442"/>
      <c r="DA97" s="1960"/>
      <c r="DB97" s="1960"/>
      <c r="DC97" s="1960"/>
      <c r="DD97" s="1960"/>
      <c r="DE97" s="443"/>
      <c r="DF97" s="446"/>
      <c r="DG97" s="446"/>
      <c r="DH97" s="446"/>
      <c r="DI97" s="446"/>
      <c r="DJ97" s="446"/>
      <c r="DK97" s="446"/>
      <c r="DL97" s="446"/>
      <c r="DM97" s="446"/>
      <c r="DN97" s="446"/>
      <c r="DO97" s="446"/>
      <c r="DP97" s="446"/>
      <c r="DQ97" s="446"/>
      <c r="DR97" s="446"/>
      <c r="DS97" s="446"/>
      <c r="DT97" s="446"/>
      <c r="DU97" s="446"/>
      <c r="DV97" s="446"/>
      <c r="DW97" s="446"/>
      <c r="DX97" s="446"/>
      <c r="DY97" s="446"/>
      <c r="DZ97" s="446"/>
      <c r="EA97" s="447"/>
      <c r="EB97" s="447"/>
      <c r="EC97" s="447"/>
      <c r="ED97" s="447"/>
      <c r="EE97" s="447"/>
      <c r="EF97" s="447"/>
      <c r="EG97" s="447"/>
      <c r="EH97" s="447"/>
      <c r="EI97" s="447"/>
      <c r="EJ97" s="447"/>
      <c r="EK97" s="447"/>
      <c r="EL97" s="447"/>
      <c r="EM97" s="447"/>
      <c r="EN97" s="447"/>
      <c r="EO97" s="400"/>
      <c r="EP97" s="400"/>
      <c r="EQ97" s="434"/>
      <c r="ER97" s="445"/>
      <c r="ES97" s="387"/>
      <c r="ET97" s="69"/>
      <c r="EU97" s="69"/>
      <c r="EV97" s="69"/>
      <c r="EW97" s="69"/>
      <c r="EX97" s="69"/>
      <c r="EY97" s="69"/>
      <c r="FH97" s="57"/>
      <c r="FP97" s="1"/>
      <c r="FS97" s="66"/>
      <c r="FT97" s="1"/>
      <c r="FU97" s="1"/>
      <c r="FY97" s="66"/>
      <c r="FZ97" s="66"/>
      <c r="GE97" s="1"/>
      <c r="GJ97" s="99"/>
      <c r="GK97" s="100"/>
      <c r="GL97" s="101"/>
      <c r="GM97" s="101"/>
      <c r="GO97" s="62"/>
      <c r="GP97" s="63"/>
      <c r="GQ97" s="63"/>
      <c r="GR97" s="62"/>
      <c r="GX97" s="1"/>
      <c r="GY97" s="1"/>
      <c r="HH97" s="65"/>
      <c r="HI97" s="87"/>
      <c r="HJ97" s="88"/>
      <c r="HK97" s="89"/>
      <c r="HL97" s="89"/>
      <c r="HM97" s="89"/>
      <c r="HN97" s="89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</row>
    <row r="98" spans="1:238" ht="4" customHeight="1">
      <c r="A98" s="1230"/>
      <c r="B98" s="1426"/>
      <c r="C98" s="1582"/>
      <c r="D98" s="1583"/>
      <c r="E98" s="1583"/>
      <c r="F98" s="1583"/>
      <c r="G98" s="1583"/>
      <c r="H98" s="1583"/>
      <c r="I98" s="1583"/>
      <c r="J98" s="1583"/>
      <c r="K98" s="1583"/>
      <c r="L98" s="1583"/>
      <c r="M98" s="1518"/>
      <c r="N98" s="1518"/>
      <c r="O98" s="1518"/>
      <c r="P98" s="1518"/>
      <c r="Q98" s="1518"/>
      <c r="R98" s="1518"/>
      <c r="S98" s="1518"/>
      <c r="T98" s="1494"/>
      <c r="U98" s="1423"/>
      <c r="V98" s="1588"/>
      <c r="W98" s="1588"/>
      <c r="X98" s="1588"/>
      <c r="Y98" s="1588"/>
      <c r="Z98" s="1588"/>
      <c r="AA98" s="1505"/>
      <c r="AB98" s="1505"/>
      <c r="AC98" s="1505"/>
      <c r="AD98" s="1505"/>
      <c r="AE98" s="1505"/>
      <c r="AF98" s="1505"/>
      <c r="AG98" s="1505"/>
      <c r="AH98" s="1505"/>
      <c r="AI98" s="1505"/>
      <c r="AJ98" s="1505"/>
      <c r="AK98" s="1505"/>
      <c r="AL98" s="1505"/>
      <c r="AM98" s="1505"/>
      <c r="AN98" s="1469"/>
      <c r="AO98" s="1469"/>
      <c r="AP98" s="1469"/>
      <c r="AQ98" s="1469"/>
      <c r="AR98" s="1469"/>
      <c r="AS98" s="1505"/>
      <c r="AT98" s="1469"/>
      <c r="AU98" s="1469"/>
      <c r="AV98" s="1469"/>
      <c r="AW98" s="1469"/>
      <c r="AX98" s="1469"/>
      <c r="AY98" s="1469"/>
      <c r="AZ98" s="1474"/>
      <c r="BA98" s="1474"/>
      <c r="BB98" s="1474"/>
      <c r="BC98" s="1494"/>
      <c r="BD98" s="1518"/>
      <c r="BE98" s="1518"/>
      <c r="BF98" s="1518"/>
      <c r="BG98" s="1566"/>
      <c r="BH98" s="1385"/>
      <c r="BI98" s="467"/>
      <c r="BJ98" s="468"/>
      <c r="BK98" s="417"/>
      <c r="BL98" s="417"/>
      <c r="BM98" s="417"/>
      <c r="BN98" s="417"/>
      <c r="BO98" s="417"/>
      <c r="BP98" s="417"/>
      <c r="BQ98" s="417"/>
      <c r="BR98" s="426"/>
      <c r="BS98" s="426"/>
      <c r="BT98" s="426"/>
      <c r="BU98" s="426"/>
      <c r="BV98" s="426"/>
      <c r="BW98" s="418"/>
      <c r="BX98" s="418"/>
      <c r="BY98" s="418"/>
      <c r="BZ98" s="418"/>
      <c r="CA98" s="418"/>
      <c r="CB98" s="418"/>
      <c r="CC98" s="418"/>
      <c r="CD98" s="418"/>
      <c r="CE98" s="414"/>
      <c r="CF98" s="414"/>
      <c r="CG98" s="414"/>
      <c r="CH98" s="414"/>
      <c r="CI98" s="414"/>
      <c r="CJ98" s="414"/>
      <c r="CK98" s="414"/>
      <c r="CL98" s="414"/>
      <c r="CM98" s="414"/>
      <c r="CN98" s="414"/>
      <c r="CO98" s="426"/>
      <c r="CP98" s="414"/>
      <c r="CQ98" s="414"/>
      <c r="CR98" s="414"/>
      <c r="CS98" s="414"/>
      <c r="CT98" s="414"/>
      <c r="CU98" s="414"/>
      <c r="CV98" s="414"/>
      <c r="CW98" s="414"/>
      <c r="CX98" s="2059"/>
      <c r="CY98" s="414"/>
      <c r="CZ98" s="442"/>
      <c r="DA98" s="1960"/>
      <c r="DB98" s="1960"/>
      <c r="DC98" s="1960"/>
      <c r="DD98" s="1960"/>
      <c r="DE98" s="443"/>
      <c r="DF98" s="446"/>
      <c r="DG98" s="446"/>
      <c r="DH98" s="446"/>
      <c r="DI98" s="446"/>
      <c r="DJ98" s="446"/>
      <c r="DK98" s="446"/>
      <c r="DL98" s="446"/>
      <c r="DM98" s="446"/>
      <c r="DN98" s="446"/>
      <c r="DO98" s="446"/>
      <c r="DP98" s="446"/>
      <c r="DQ98" s="446"/>
      <c r="DR98" s="446"/>
      <c r="DS98" s="446"/>
      <c r="DT98" s="446"/>
      <c r="DU98" s="446"/>
      <c r="DV98" s="446"/>
      <c r="DW98" s="446"/>
      <c r="DX98" s="446"/>
      <c r="DY98" s="446"/>
      <c r="DZ98" s="446"/>
      <c r="EA98" s="447"/>
      <c r="EB98" s="447"/>
      <c r="EC98" s="447"/>
      <c r="ED98" s="447"/>
      <c r="EE98" s="447"/>
      <c r="EF98" s="447"/>
      <c r="EG98" s="447"/>
      <c r="EH98" s="447"/>
      <c r="EI98" s="447"/>
      <c r="EJ98" s="447"/>
      <c r="EK98" s="447"/>
      <c r="EL98" s="447"/>
      <c r="EM98" s="447"/>
      <c r="EN98" s="447"/>
      <c r="EO98" s="400"/>
      <c r="EP98" s="400"/>
      <c r="EQ98" s="434"/>
      <c r="ER98" s="445"/>
      <c r="ES98" s="387"/>
      <c r="ET98" s="69"/>
      <c r="EU98" s="69"/>
      <c r="EV98" s="69"/>
      <c r="EW98" s="69"/>
      <c r="EX98" s="69"/>
      <c r="EY98" s="69"/>
      <c r="FH98" s="57"/>
      <c r="FP98" s="1"/>
      <c r="FS98" s="66"/>
      <c r="FT98" s="1"/>
      <c r="FU98" s="1"/>
      <c r="FY98" s="66"/>
      <c r="FZ98" s="66"/>
      <c r="GE98" s="1"/>
      <c r="GJ98" s="99"/>
      <c r="GK98" s="100"/>
      <c r="GL98" s="101"/>
      <c r="GM98" s="101"/>
      <c r="GO98" s="62"/>
      <c r="GP98" s="63"/>
      <c r="GQ98" s="63"/>
      <c r="GR98" s="62"/>
      <c r="GX98" s="1"/>
      <c r="GY98" s="1"/>
      <c r="HH98" s="65"/>
      <c r="HI98" s="87"/>
      <c r="HJ98" s="88"/>
      <c r="HK98" s="89"/>
      <c r="HL98" s="89"/>
      <c r="HM98" s="89"/>
      <c r="HN98" s="89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</row>
    <row r="99" spans="1:238" ht="35" customHeight="1">
      <c r="A99" s="1230"/>
      <c r="B99" s="1426"/>
      <c r="C99" s="1582"/>
      <c r="D99" s="1583"/>
      <c r="E99" s="1583"/>
      <c r="F99" s="1583"/>
      <c r="G99" s="1583"/>
      <c r="H99" s="1583"/>
      <c r="I99" s="1583"/>
      <c r="J99" s="1583"/>
      <c r="K99" s="1583"/>
      <c r="L99" s="1583"/>
      <c r="M99" s="1518"/>
      <c r="N99" s="1518"/>
      <c r="O99" s="1518"/>
      <c r="P99" s="1518"/>
      <c r="Q99" s="1518"/>
      <c r="R99" s="1518"/>
      <c r="S99" s="1518"/>
      <c r="T99" s="1584" t="str">
        <f>IF(AA99="","","&gt;")</f>
        <v/>
      </c>
      <c r="U99" s="1568"/>
      <c r="V99" s="1585"/>
      <c r="W99" s="1585"/>
      <c r="X99" s="1585"/>
      <c r="Y99" s="1585"/>
      <c r="Z99" s="1585"/>
      <c r="AA99" s="2055" t="str">
        <f>IF(AS99="","",DF252&amp;" Rate: "&amp;DI252&amp;" Individual(s)  X  $"&amp;DL252&amp;"  X  "&amp;DR252&amp;" Day(s) ")</f>
        <v/>
      </c>
      <c r="AB99" s="2055"/>
      <c r="AC99" s="2055"/>
      <c r="AD99" s="2055"/>
      <c r="AE99" s="2055"/>
      <c r="AF99" s="2055"/>
      <c r="AG99" s="2055"/>
      <c r="AH99" s="2055"/>
      <c r="AI99" s="2055"/>
      <c r="AJ99" s="2055"/>
      <c r="AK99" s="2055"/>
      <c r="AL99" s="2055"/>
      <c r="AM99" s="2055"/>
      <c r="AN99" s="2050" t="str">
        <f>IF(AA99="",""," = ")</f>
        <v/>
      </c>
      <c r="AO99" s="2050"/>
      <c r="AP99" s="2050"/>
      <c r="AQ99" s="2050"/>
      <c r="AR99" s="2050"/>
      <c r="AS99" s="1586" t="str">
        <f>IF(FY526=0,"",GE526)</f>
        <v/>
      </c>
      <c r="AT99" s="2098" t="str">
        <f>IF(AY99="","","/")</f>
        <v/>
      </c>
      <c r="AU99" s="2098"/>
      <c r="AV99" s="2098"/>
      <c r="AW99" s="2098"/>
      <c r="AX99" s="2098"/>
      <c r="AY99" s="1587" t="str">
        <f>IF(GG526=0,"",GG526)</f>
        <v/>
      </c>
      <c r="AZ99" s="1573"/>
      <c r="BA99" s="1573"/>
      <c r="BB99" s="1573"/>
      <c r="BC99" s="1761" t="str">
        <f>IF(AA99="","","&lt;")</f>
        <v/>
      </c>
      <c r="BD99" s="1518"/>
      <c r="BE99" s="1518"/>
      <c r="BF99" s="1518"/>
      <c r="BG99" s="1566"/>
      <c r="BH99" s="1385"/>
      <c r="BI99" s="467"/>
      <c r="BJ99" s="468"/>
      <c r="BK99" s="417"/>
      <c r="BL99" s="1455">
        <f>GE526</f>
        <v>0</v>
      </c>
      <c r="BM99" s="417"/>
      <c r="BN99" s="417"/>
      <c r="BO99" s="417"/>
      <c r="BP99" s="417"/>
      <c r="BQ99" s="417"/>
      <c r="BR99" s="426"/>
      <c r="BS99" s="426"/>
      <c r="BT99" s="426"/>
      <c r="BU99" s="426"/>
      <c r="BV99" s="426"/>
      <c r="BW99" s="418"/>
      <c r="BX99" s="418"/>
      <c r="BY99" s="418"/>
      <c r="BZ99" s="418"/>
      <c r="CA99" s="418"/>
      <c r="CB99" s="418"/>
      <c r="CC99" s="418"/>
      <c r="CD99" s="418"/>
      <c r="CE99" s="414"/>
      <c r="CF99" s="414"/>
      <c r="CG99" s="414"/>
      <c r="CH99" s="414"/>
      <c r="CI99" s="414"/>
      <c r="CJ99" s="414"/>
      <c r="CK99" s="414"/>
      <c r="CL99" s="414"/>
      <c r="CM99" s="414"/>
      <c r="CN99" s="414"/>
      <c r="CO99" s="426"/>
      <c r="CP99" s="414"/>
      <c r="CQ99" s="414"/>
      <c r="CR99" s="414"/>
      <c r="CS99" s="414"/>
      <c r="CT99" s="414"/>
      <c r="CU99" s="414"/>
      <c r="CV99" s="414"/>
      <c r="CW99" s="414"/>
      <c r="CX99" s="2059"/>
      <c r="CY99" s="414"/>
      <c r="CZ99" s="442"/>
      <c r="DA99" s="1960"/>
      <c r="DB99" s="1960"/>
      <c r="DC99" s="1960"/>
      <c r="DD99" s="1960"/>
      <c r="DE99" s="443"/>
      <c r="DF99" s="446"/>
      <c r="DG99" s="446"/>
      <c r="DH99" s="446"/>
      <c r="DI99" s="446"/>
      <c r="DJ99" s="446"/>
      <c r="DK99" s="446"/>
      <c r="DL99" s="446"/>
      <c r="DM99" s="446"/>
      <c r="DN99" s="446"/>
      <c r="DO99" s="446"/>
      <c r="DP99" s="446"/>
      <c r="DQ99" s="446"/>
      <c r="DR99" s="446"/>
      <c r="DS99" s="446"/>
      <c r="DT99" s="446"/>
      <c r="DU99" s="446"/>
      <c r="DV99" s="446"/>
      <c r="DW99" s="446"/>
      <c r="DX99" s="446"/>
      <c r="DY99" s="446"/>
      <c r="DZ99" s="446"/>
      <c r="EA99" s="447"/>
      <c r="EB99" s="447"/>
      <c r="EC99" s="447"/>
      <c r="ED99" s="447"/>
      <c r="EE99" s="447"/>
      <c r="EF99" s="447"/>
      <c r="EG99" s="447"/>
      <c r="EH99" s="447"/>
      <c r="EI99" s="447"/>
      <c r="EJ99" s="447"/>
      <c r="EK99" s="447"/>
      <c r="EL99" s="447"/>
      <c r="EM99" s="447"/>
      <c r="EN99" s="447"/>
      <c r="EO99" s="400"/>
      <c r="EP99" s="400"/>
      <c r="EQ99" s="434"/>
      <c r="ER99" s="445"/>
      <c r="ES99" s="387"/>
      <c r="ET99" s="69"/>
      <c r="EU99" s="69"/>
      <c r="EV99" s="69"/>
      <c r="EW99" s="69"/>
      <c r="EX99" s="69"/>
      <c r="EY99" s="69"/>
      <c r="FH99" s="57"/>
      <c r="FP99" s="1"/>
      <c r="FS99" s="66"/>
      <c r="FT99" s="1"/>
      <c r="FU99" s="1"/>
      <c r="FY99" s="66"/>
      <c r="FZ99" s="66"/>
      <c r="GE99" s="1"/>
      <c r="GJ99" s="99"/>
      <c r="GK99" s="100"/>
      <c r="GL99" s="101"/>
      <c r="GM99" s="101"/>
      <c r="GO99" s="62"/>
      <c r="GP99" s="63"/>
      <c r="GQ99" s="63"/>
      <c r="GR99" s="62"/>
      <c r="GX99" s="1"/>
      <c r="GY99" s="1"/>
      <c r="HH99" s="65"/>
      <c r="HI99" s="87"/>
      <c r="HJ99" s="88"/>
      <c r="HK99" s="89"/>
      <c r="HL99" s="89"/>
      <c r="HM99" s="89"/>
      <c r="HN99" s="89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</row>
    <row r="100" spans="1:238" ht="4" customHeight="1">
      <c r="A100" s="1230"/>
      <c r="B100" s="1426"/>
      <c r="C100" s="1582"/>
      <c r="D100" s="1583"/>
      <c r="E100" s="1583"/>
      <c r="F100" s="1583"/>
      <c r="G100" s="1583"/>
      <c r="H100" s="1583"/>
      <c r="I100" s="1583"/>
      <c r="J100" s="1583"/>
      <c r="K100" s="1583"/>
      <c r="L100" s="1583"/>
      <c r="M100" s="1518"/>
      <c r="N100" s="1518"/>
      <c r="O100" s="1518"/>
      <c r="P100" s="1518"/>
      <c r="Q100" s="1518"/>
      <c r="R100" s="1518"/>
      <c r="S100" s="1518"/>
      <c r="T100" s="1494"/>
      <c r="U100" s="1423"/>
      <c r="V100" s="1588"/>
      <c r="W100" s="1588"/>
      <c r="X100" s="1588"/>
      <c r="Y100" s="1588"/>
      <c r="Z100" s="1588"/>
      <c r="AA100" s="1469"/>
      <c r="AB100" s="1469"/>
      <c r="AC100" s="1469"/>
      <c r="AD100" s="1469"/>
      <c r="AE100" s="1469"/>
      <c r="AF100" s="1469"/>
      <c r="AG100" s="1469"/>
      <c r="AH100" s="1469"/>
      <c r="AI100" s="1469"/>
      <c r="AJ100" s="1469"/>
      <c r="AK100" s="1469"/>
      <c r="AL100" s="1469"/>
      <c r="AM100" s="1505"/>
      <c r="AN100" s="1469"/>
      <c r="AO100" s="1469"/>
      <c r="AP100" s="1469"/>
      <c r="AQ100" s="1469"/>
      <c r="AR100" s="1469"/>
      <c r="AS100" s="1505"/>
      <c r="AT100" s="1469"/>
      <c r="AU100" s="1469"/>
      <c r="AV100" s="1469"/>
      <c r="AW100" s="1469"/>
      <c r="AX100" s="1469"/>
      <c r="AY100" s="1469"/>
      <c r="AZ100" s="1474"/>
      <c r="BA100" s="1474"/>
      <c r="BB100" s="1474"/>
      <c r="BC100" s="1494"/>
      <c r="BD100" s="1518"/>
      <c r="BE100" s="1518"/>
      <c r="BF100" s="1518"/>
      <c r="BG100" s="1566"/>
      <c r="BH100" s="1385"/>
      <c r="BI100" s="467"/>
      <c r="BJ100" s="468"/>
      <c r="BK100" s="417"/>
      <c r="BL100" s="417"/>
      <c r="BM100" s="417"/>
      <c r="BN100" s="417"/>
      <c r="BO100" s="417"/>
      <c r="BP100" s="417"/>
      <c r="BQ100" s="417"/>
      <c r="BR100" s="426"/>
      <c r="BS100" s="426"/>
      <c r="BT100" s="426"/>
      <c r="BU100" s="426"/>
      <c r="BV100" s="426"/>
      <c r="BW100" s="418"/>
      <c r="BX100" s="418"/>
      <c r="BY100" s="418"/>
      <c r="BZ100" s="418"/>
      <c r="CA100" s="418"/>
      <c r="CB100" s="418"/>
      <c r="CC100" s="418"/>
      <c r="CD100" s="418"/>
      <c r="CE100" s="414"/>
      <c r="CF100" s="414"/>
      <c r="CG100" s="414"/>
      <c r="CH100" s="414"/>
      <c r="CI100" s="414"/>
      <c r="CJ100" s="414"/>
      <c r="CK100" s="414"/>
      <c r="CL100" s="414"/>
      <c r="CM100" s="414"/>
      <c r="CN100" s="414"/>
      <c r="CO100" s="426"/>
      <c r="CP100" s="414"/>
      <c r="CQ100" s="414"/>
      <c r="CR100" s="414"/>
      <c r="CS100" s="414"/>
      <c r="CT100" s="414"/>
      <c r="CU100" s="414"/>
      <c r="CV100" s="414"/>
      <c r="CW100" s="414"/>
      <c r="CX100" s="2059"/>
      <c r="CY100" s="414"/>
      <c r="CZ100" s="442"/>
      <c r="DA100" s="1960"/>
      <c r="DB100" s="1960"/>
      <c r="DC100" s="1960"/>
      <c r="DD100" s="1960"/>
      <c r="DE100" s="443"/>
      <c r="DF100" s="446"/>
      <c r="DG100" s="446"/>
      <c r="DH100" s="446"/>
      <c r="DI100" s="446"/>
      <c r="DJ100" s="446"/>
      <c r="DK100" s="446"/>
      <c r="DL100" s="446"/>
      <c r="DM100" s="446"/>
      <c r="DN100" s="446"/>
      <c r="DO100" s="446"/>
      <c r="DP100" s="446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447"/>
      <c r="EB100" s="447"/>
      <c r="EC100" s="447"/>
      <c r="ED100" s="447"/>
      <c r="EE100" s="447"/>
      <c r="EF100" s="447"/>
      <c r="EG100" s="447"/>
      <c r="EH100" s="447"/>
      <c r="EI100" s="447"/>
      <c r="EJ100" s="447"/>
      <c r="EK100" s="447"/>
      <c r="EL100" s="447"/>
      <c r="EM100" s="447"/>
      <c r="EN100" s="447"/>
      <c r="EO100" s="400"/>
      <c r="EP100" s="400"/>
      <c r="EQ100" s="434"/>
      <c r="ER100" s="445"/>
      <c r="ES100" s="387"/>
      <c r="ET100" s="69"/>
      <c r="EU100" s="69"/>
      <c r="EV100" s="69"/>
      <c r="EW100" s="69"/>
      <c r="EX100" s="69"/>
      <c r="EY100" s="69"/>
      <c r="FH100" s="57"/>
      <c r="FP100" s="1"/>
      <c r="FS100" s="66"/>
      <c r="FT100" s="1"/>
      <c r="FU100" s="1"/>
      <c r="FY100" s="66"/>
      <c r="FZ100" s="66"/>
      <c r="GE100" s="1"/>
      <c r="GJ100" s="99"/>
      <c r="GK100" s="100"/>
      <c r="GL100" s="101"/>
      <c r="GM100" s="101"/>
      <c r="GO100" s="62"/>
      <c r="GP100" s="63"/>
      <c r="GQ100" s="63"/>
      <c r="GR100" s="62"/>
      <c r="GX100" s="1"/>
      <c r="GY100" s="1"/>
      <c r="HH100" s="65"/>
      <c r="HI100" s="87"/>
      <c r="HJ100" s="88"/>
      <c r="HK100" s="89"/>
      <c r="HL100" s="89"/>
      <c r="HM100" s="89"/>
      <c r="HN100" s="89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</row>
    <row r="101" spans="1:238" ht="35" customHeight="1">
      <c r="A101" s="1230"/>
      <c r="B101" s="1426"/>
      <c r="C101" s="1582"/>
      <c r="D101" s="1583"/>
      <c r="E101" s="1583"/>
      <c r="F101" s="1583"/>
      <c r="G101" s="1583"/>
      <c r="H101" s="1583"/>
      <c r="I101" s="1583"/>
      <c r="J101" s="1583"/>
      <c r="K101" s="1583"/>
      <c r="L101" s="1583"/>
      <c r="M101" s="1518"/>
      <c r="N101" s="1518"/>
      <c r="O101" s="1518"/>
      <c r="P101" s="1518"/>
      <c r="Q101" s="1518"/>
      <c r="R101" s="1518"/>
      <c r="S101" s="1518"/>
      <c r="T101" s="1518"/>
      <c r="U101" s="1423"/>
      <c r="V101" s="1588"/>
      <c r="W101" s="1588"/>
      <c r="X101" s="1588"/>
      <c r="Y101" s="1588"/>
      <c r="Z101" s="1588"/>
      <c r="AA101" s="1469"/>
      <c r="AB101" s="1469"/>
      <c r="AC101" s="1469"/>
      <c r="AD101" s="1469"/>
      <c r="AE101" s="1469"/>
      <c r="AF101" s="1469"/>
      <c r="AG101" s="1469"/>
      <c r="AH101" s="1469"/>
      <c r="AI101" s="1469"/>
      <c r="AJ101" s="1469"/>
      <c r="AK101" s="1469"/>
      <c r="AL101" s="1589" t="str">
        <f>IF(AS101="","","&gt;")</f>
        <v/>
      </c>
      <c r="AM101" s="2051" t="str">
        <f>IF(AS101="",""," TOTALS &gt; ")</f>
        <v/>
      </c>
      <c r="AN101" s="2051"/>
      <c r="AO101" s="2051"/>
      <c r="AP101" s="2051"/>
      <c r="AQ101" s="2051"/>
      <c r="AR101" s="2051"/>
      <c r="AS101" s="1591" t="str">
        <f>IF(GE528=0,"",GE528)</f>
        <v/>
      </c>
      <c r="AT101" s="2099" t="str">
        <f>IF(AY101="","","/")</f>
        <v/>
      </c>
      <c r="AU101" s="2099"/>
      <c r="AV101" s="2099"/>
      <c r="AW101" s="2099"/>
      <c r="AX101" s="2099"/>
      <c r="AY101" s="1592" t="str">
        <f>IF(GG528=0,"",GG528)</f>
        <v/>
      </c>
      <c r="AZ101" s="1560"/>
      <c r="BA101" s="1563"/>
      <c r="BB101" s="1563"/>
      <c r="BC101" s="1762" t="str">
        <f>IF(AS101="","","&lt;")</f>
        <v/>
      </c>
      <c r="BD101" s="1518"/>
      <c r="BE101" s="1518"/>
      <c r="BF101" s="1518"/>
      <c r="BG101" s="1566"/>
      <c r="BH101" s="1385"/>
      <c r="BI101" s="467"/>
      <c r="BJ101" s="468"/>
      <c r="BK101" s="417"/>
      <c r="BL101" s="417"/>
      <c r="BM101" s="417"/>
      <c r="BN101" s="417"/>
      <c r="BO101" s="417"/>
      <c r="BP101" s="417"/>
      <c r="BQ101" s="417"/>
      <c r="BR101" s="426"/>
      <c r="BS101" s="426"/>
      <c r="BT101" s="426"/>
      <c r="BU101" s="426"/>
      <c r="BV101" s="426"/>
      <c r="BW101" s="418"/>
      <c r="BX101" s="418"/>
      <c r="BY101" s="418"/>
      <c r="BZ101" s="418"/>
      <c r="CA101" s="418"/>
      <c r="CB101" s="418"/>
      <c r="CC101" s="418"/>
      <c r="CD101" s="418"/>
      <c r="CE101" s="414"/>
      <c r="CF101" s="414"/>
      <c r="CG101" s="414"/>
      <c r="CH101" s="414"/>
      <c r="CI101" s="414"/>
      <c r="CJ101" s="414"/>
      <c r="CK101" s="414"/>
      <c r="CL101" s="414"/>
      <c r="CM101" s="414"/>
      <c r="CN101" s="414"/>
      <c r="CO101" s="426"/>
      <c r="CP101" s="414"/>
      <c r="CQ101" s="414"/>
      <c r="CR101" s="414"/>
      <c r="CS101" s="414"/>
      <c r="CT101" s="414"/>
      <c r="CU101" s="414"/>
      <c r="CV101" s="414"/>
      <c r="CW101" s="414"/>
      <c r="CX101" s="2059"/>
      <c r="CY101" s="414"/>
      <c r="CZ101" s="442"/>
      <c r="DA101" s="1960"/>
      <c r="DB101" s="1960"/>
      <c r="DC101" s="1960"/>
      <c r="DD101" s="1960"/>
      <c r="DE101" s="443"/>
      <c r="DF101" s="446"/>
      <c r="DG101" s="446"/>
      <c r="DH101" s="446"/>
      <c r="DI101" s="446"/>
      <c r="DJ101" s="446"/>
      <c r="DK101" s="446"/>
      <c r="DL101" s="446"/>
      <c r="DM101" s="446"/>
      <c r="DN101" s="446"/>
      <c r="DO101" s="446"/>
      <c r="DP101" s="446"/>
      <c r="DQ101" s="446"/>
      <c r="DR101" s="446"/>
      <c r="DS101" s="446"/>
      <c r="DT101" s="446"/>
      <c r="DU101" s="446"/>
      <c r="DV101" s="446"/>
      <c r="DW101" s="446"/>
      <c r="DX101" s="446"/>
      <c r="DY101" s="446"/>
      <c r="DZ101" s="446"/>
      <c r="EA101" s="447"/>
      <c r="EB101" s="447"/>
      <c r="EC101" s="447"/>
      <c r="ED101" s="447"/>
      <c r="EE101" s="447"/>
      <c r="EF101" s="447"/>
      <c r="EG101" s="447"/>
      <c r="EH101" s="447"/>
      <c r="EI101" s="447"/>
      <c r="EJ101" s="447"/>
      <c r="EK101" s="447"/>
      <c r="EL101" s="447"/>
      <c r="EM101" s="447"/>
      <c r="EN101" s="447"/>
      <c r="EO101" s="400"/>
      <c r="EP101" s="400"/>
      <c r="EQ101" s="434"/>
      <c r="ER101" s="445"/>
      <c r="ES101" s="387"/>
      <c r="ET101" s="69"/>
      <c r="EU101" s="69"/>
      <c r="EV101" s="69"/>
      <c r="EW101" s="69"/>
      <c r="EX101" s="69"/>
      <c r="EY101" s="69"/>
      <c r="FH101" s="57"/>
      <c r="FP101" s="1"/>
      <c r="FS101" s="66"/>
      <c r="FT101" s="1"/>
      <c r="FU101" s="1"/>
      <c r="FY101" s="66"/>
      <c r="FZ101" s="66"/>
      <c r="GE101" s="1"/>
      <c r="GJ101" s="99"/>
      <c r="GK101" s="100"/>
      <c r="GL101" s="101"/>
      <c r="GM101" s="101"/>
      <c r="GO101" s="62"/>
      <c r="GP101" s="63"/>
      <c r="GQ101" s="63"/>
      <c r="GR101" s="62"/>
      <c r="GX101" s="1"/>
      <c r="GY101" s="1"/>
      <c r="HH101" s="65"/>
      <c r="HI101" s="87"/>
      <c r="HJ101" s="88"/>
      <c r="HK101" s="89"/>
      <c r="HL101" s="89"/>
      <c r="HM101" s="89"/>
      <c r="HN101" s="89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</row>
    <row r="102" spans="1:238" ht="14" customHeight="1">
      <c r="A102" s="1230"/>
      <c r="B102" s="1426"/>
      <c r="C102" s="1579"/>
      <c r="D102" s="1517"/>
      <c r="E102" s="1517"/>
      <c r="F102" s="1517"/>
      <c r="G102" s="1517"/>
      <c r="H102" s="1517"/>
      <c r="I102" s="1517"/>
      <c r="J102" s="1517"/>
      <c r="K102" s="1517"/>
      <c r="L102" s="1517"/>
      <c r="M102" s="1518"/>
      <c r="N102" s="1518"/>
      <c r="O102" s="1580"/>
      <c r="P102" s="1518"/>
      <c r="Q102" s="1518"/>
      <c r="R102" s="1518"/>
      <c r="S102" s="1518"/>
      <c r="T102" s="1580"/>
      <c r="U102" s="1593"/>
      <c r="V102" s="1423"/>
      <c r="W102" s="1423"/>
      <c r="X102" s="1423"/>
      <c r="Y102" s="1423"/>
      <c r="Z102" s="1423"/>
      <c r="AA102" s="1423"/>
      <c r="AB102" s="1423"/>
      <c r="AC102" s="1423"/>
      <c r="AD102" s="1423"/>
      <c r="AE102" s="1423"/>
      <c r="AF102" s="1423"/>
      <c r="AG102" s="1423"/>
      <c r="AH102" s="1423"/>
      <c r="AI102" s="1423"/>
      <c r="AJ102" s="1423"/>
      <c r="AK102" s="1423"/>
      <c r="AL102" s="1423"/>
      <c r="AM102" s="1423"/>
      <c r="AN102" s="1423"/>
      <c r="AO102" s="1423"/>
      <c r="AP102" s="1423"/>
      <c r="AQ102" s="1423"/>
      <c r="AR102" s="1423"/>
      <c r="AS102" s="1423"/>
      <c r="AT102" s="1423"/>
      <c r="AU102" s="1423"/>
      <c r="AV102" s="1423"/>
      <c r="AW102" s="1423"/>
      <c r="AX102" s="1423"/>
      <c r="AY102" s="1423"/>
      <c r="AZ102" s="1423"/>
      <c r="BA102" s="1423"/>
      <c r="BB102" s="1423"/>
      <c r="BC102" s="1423"/>
      <c r="BD102" s="1518"/>
      <c r="BE102" s="1518"/>
      <c r="BF102" s="1518"/>
      <c r="BG102" s="1566"/>
      <c r="BH102" s="1385"/>
      <c r="BI102" s="467"/>
      <c r="BJ102" s="468"/>
      <c r="BK102" s="417"/>
      <c r="BL102" s="417"/>
      <c r="BM102" s="417"/>
      <c r="BN102" s="417"/>
      <c r="BO102" s="417"/>
      <c r="BP102" s="417"/>
      <c r="BQ102" s="417"/>
      <c r="BR102" s="426"/>
      <c r="BS102" s="426"/>
      <c r="BT102" s="426"/>
      <c r="BU102" s="426"/>
      <c r="BV102" s="426"/>
      <c r="BW102" s="418"/>
      <c r="BX102" s="418"/>
      <c r="BY102" s="418"/>
      <c r="BZ102" s="418"/>
      <c r="CA102" s="418"/>
      <c r="CB102" s="418"/>
      <c r="CC102" s="418"/>
      <c r="CD102" s="418"/>
      <c r="CE102" s="414"/>
      <c r="CF102" s="414"/>
      <c r="CG102" s="414"/>
      <c r="CH102" s="414"/>
      <c r="CI102" s="414"/>
      <c r="CJ102" s="414"/>
      <c r="CK102" s="414"/>
      <c r="CL102" s="414"/>
      <c r="CM102" s="414"/>
      <c r="CN102" s="414"/>
      <c r="CO102" s="426"/>
      <c r="CP102" s="414"/>
      <c r="CQ102" s="414"/>
      <c r="CR102" s="414"/>
      <c r="CS102" s="414"/>
      <c r="CT102" s="414"/>
      <c r="CU102" s="414"/>
      <c r="CV102" s="414"/>
      <c r="CW102" s="414"/>
      <c r="CX102" s="2059"/>
      <c r="CY102" s="414"/>
      <c r="CZ102" s="442"/>
      <c r="DA102" s="1960"/>
      <c r="DB102" s="1960"/>
      <c r="DC102" s="1960"/>
      <c r="DD102" s="1960"/>
      <c r="DE102" s="443"/>
      <c r="DF102" s="446"/>
      <c r="DG102" s="446"/>
      <c r="DH102" s="446"/>
      <c r="DI102" s="446"/>
      <c r="DJ102" s="446"/>
      <c r="DK102" s="446"/>
      <c r="DL102" s="446"/>
      <c r="DM102" s="446"/>
      <c r="DN102" s="446"/>
      <c r="DO102" s="446"/>
      <c r="DP102" s="446"/>
      <c r="DQ102" s="446"/>
      <c r="DR102" s="446"/>
      <c r="DS102" s="446"/>
      <c r="DT102" s="446"/>
      <c r="DU102" s="446"/>
      <c r="DV102" s="446"/>
      <c r="DW102" s="446"/>
      <c r="DX102" s="446"/>
      <c r="DY102" s="446"/>
      <c r="DZ102" s="446"/>
      <c r="EA102" s="447"/>
      <c r="EB102" s="447"/>
      <c r="EC102" s="447"/>
      <c r="ED102" s="447"/>
      <c r="EE102" s="447"/>
      <c r="EF102" s="447"/>
      <c r="EG102" s="447"/>
      <c r="EH102" s="447"/>
      <c r="EI102" s="447"/>
      <c r="EJ102" s="447"/>
      <c r="EK102" s="447"/>
      <c r="EL102" s="447"/>
      <c r="EM102" s="447"/>
      <c r="EN102" s="447"/>
      <c r="EO102" s="400"/>
      <c r="EP102" s="400"/>
      <c r="EQ102" s="434"/>
      <c r="ER102" s="445"/>
      <c r="ES102" s="387"/>
      <c r="ET102" s="69"/>
      <c r="EU102" s="69"/>
      <c r="EV102" s="69"/>
      <c r="EW102" s="69"/>
      <c r="EX102" s="69"/>
      <c r="EY102" s="69"/>
      <c r="FH102" s="57"/>
      <c r="FP102" s="1"/>
      <c r="FS102" s="66"/>
      <c r="FT102" s="1"/>
      <c r="FU102" s="1"/>
      <c r="FY102" s="66"/>
      <c r="FZ102" s="66"/>
      <c r="GE102" s="1"/>
      <c r="GJ102" s="99"/>
      <c r="GK102" s="100"/>
      <c r="GL102" s="101"/>
      <c r="GM102" s="101"/>
      <c r="GO102" s="62"/>
      <c r="GP102" s="63"/>
      <c r="GQ102" s="63"/>
      <c r="GR102" s="62"/>
      <c r="GX102" s="1"/>
      <c r="GY102" s="1"/>
      <c r="HH102" s="65"/>
      <c r="HI102" s="87"/>
      <c r="HJ102" s="88"/>
      <c r="HK102" s="89"/>
      <c r="HL102" s="89"/>
      <c r="HM102" s="89"/>
      <c r="HN102" s="89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</row>
    <row r="103" spans="1:238" ht="35" customHeight="1">
      <c r="A103" s="1230"/>
      <c r="B103" s="1426"/>
      <c r="C103" s="1556"/>
      <c r="D103" s="1552"/>
      <c r="E103" s="1552"/>
      <c r="F103" s="1552"/>
      <c r="G103" s="1552"/>
      <c r="H103" s="1552"/>
      <c r="I103" s="1552"/>
      <c r="J103" s="1552"/>
      <c r="K103" s="1552"/>
      <c r="L103" s="1552"/>
      <c r="M103" s="1518"/>
      <c r="N103" s="1518"/>
      <c r="O103" s="1789" t="str">
        <f>IF(AS103="","","DLA")</f>
        <v/>
      </c>
      <c r="P103" s="1518"/>
      <c r="Q103" s="1518"/>
      <c r="R103" s="1518"/>
      <c r="S103" s="1518"/>
      <c r="T103" s="1594" t="str">
        <f>IF(AS103="","","&gt;")</f>
        <v/>
      </c>
      <c r="U103" s="1595"/>
      <c r="V103" s="2131"/>
      <c r="W103" s="2131"/>
      <c r="X103" s="2131"/>
      <c r="Y103" s="2131"/>
      <c r="Z103" s="2131"/>
      <c r="AA103" s="2132" t="str">
        <f>DG256</f>
        <v/>
      </c>
      <c r="AB103" s="2132"/>
      <c r="AC103" s="2132"/>
      <c r="AD103" s="2132"/>
      <c r="AE103" s="2132"/>
      <c r="AF103" s="2132"/>
      <c r="AG103" s="2132"/>
      <c r="AH103" s="2132"/>
      <c r="AI103" s="2132"/>
      <c r="AJ103" s="2132"/>
      <c r="AK103" s="2132"/>
      <c r="AL103" s="2132"/>
      <c r="AM103" s="2132"/>
      <c r="AN103" s="2063" t="str">
        <f>IF(AA103="",""," = ")</f>
        <v/>
      </c>
      <c r="AO103" s="2063"/>
      <c r="AP103" s="2063"/>
      <c r="AQ103" s="2063"/>
      <c r="AR103" s="2063"/>
      <c r="AS103" s="1596" t="str">
        <f>IF(GF534=0,"",GF534)</f>
        <v/>
      </c>
      <c r="AT103" s="2085" t="str">
        <f>IF(AY103="","","/")</f>
        <v/>
      </c>
      <c r="AU103" s="2085"/>
      <c r="AV103" s="2085"/>
      <c r="AW103" s="2085"/>
      <c r="AX103" s="2085"/>
      <c r="AY103" s="1597" t="str">
        <f>IF(GH534=0,"",GH534)</f>
        <v/>
      </c>
      <c r="AZ103" s="1598"/>
      <c r="BA103" s="1599"/>
      <c r="BB103" s="1599"/>
      <c r="BC103" s="1763" t="str">
        <f>IF(AS103="","","&lt;")</f>
        <v/>
      </c>
      <c r="BD103" s="1518"/>
      <c r="BE103" s="1518"/>
      <c r="BF103" s="1518"/>
      <c r="BG103" s="1566"/>
      <c r="BH103" s="1385"/>
      <c r="BI103" s="467"/>
      <c r="BJ103" s="468"/>
      <c r="BK103" s="417"/>
      <c r="BL103" s="417"/>
      <c r="BM103" s="417"/>
      <c r="BN103" s="417"/>
      <c r="BO103" s="417"/>
      <c r="BP103" s="417"/>
      <c r="BQ103" s="417"/>
      <c r="BR103" s="426"/>
      <c r="BS103" s="426"/>
      <c r="BT103" s="426"/>
      <c r="BU103" s="504">
        <f>IF(FE224=1,FB226,IF(FE224=2,CK140))</f>
        <v>0</v>
      </c>
      <c r="BV103" s="426"/>
      <c r="BW103" s="418"/>
      <c r="BX103" s="418"/>
      <c r="BY103" s="418"/>
      <c r="BZ103" s="418"/>
      <c r="CA103" s="418"/>
      <c r="CB103" s="418"/>
      <c r="CC103" s="418"/>
      <c r="CD103" s="418"/>
      <c r="CE103" s="414"/>
      <c r="CF103" s="414"/>
      <c r="CG103" s="414"/>
      <c r="CH103" s="414"/>
      <c r="CI103" s="414"/>
      <c r="CJ103" s="414"/>
      <c r="CK103" s="414"/>
      <c r="CL103" s="414"/>
      <c r="CM103" s="414"/>
      <c r="CN103" s="414"/>
      <c r="CO103" s="426"/>
      <c r="CP103" s="414"/>
      <c r="CQ103" s="414"/>
      <c r="CR103" s="414"/>
      <c r="CS103" s="414"/>
      <c r="CT103" s="414"/>
      <c r="CU103" s="414"/>
      <c r="CV103" s="414"/>
      <c r="CW103" s="414"/>
      <c r="CX103" s="2059"/>
      <c r="CY103" s="414"/>
      <c r="CZ103" s="442"/>
      <c r="DA103" s="1960"/>
      <c r="DB103" s="1960"/>
      <c r="DC103" s="1960"/>
      <c r="DD103" s="1960"/>
      <c r="DE103" s="443"/>
      <c r="DF103" s="446"/>
      <c r="DG103" s="446"/>
      <c r="DH103" s="446"/>
      <c r="DI103" s="446"/>
      <c r="DJ103" s="446"/>
      <c r="DK103" s="446"/>
      <c r="DL103" s="446"/>
      <c r="DM103" s="446"/>
      <c r="DN103" s="446"/>
      <c r="DO103" s="446"/>
      <c r="DP103" s="446"/>
      <c r="DQ103" s="446"/>
      <c r="DR103" s="446"/>
      <c r="DS103" s="446"/>
      <c r="DT103" s="446"/>
      <c r="DU103" s="446"/>
      <c r="DV103" s="446"/>
      <c r="DW103" s="446"/>
      <c r="DX103" s="446"/>
      <c r="DY103" s="446"/>
      <c r="DZ103" s="446"/>
      <c r="EA103" s="447"/>
      <c r="EB103" s="447"/>
      <c r="EC103" s="447"/>
      <c r="ED103" s="447"/>
      <c r="EE103" s="447"/>
      <c r="EF103" s="447"/>
      <c r="EG103" s="447"/>
      <c r="EH103" s="447"/>
      <c r="EI103" s="447"/>
      <c r="EJ103" s="447"/>
      <c r="EK103" s="447"/>
      <c r="EL103" s="447"/>
      <c r="EM103" s="447"/>
      <c r="EN103" s="447"/>
      <c r="EO103" s="400"/>
      <c r="EP103" s="400"/>
      <c r="EQ103" s="434"/>
      <c r="ER103" s="445"/>
      <c r="ES103" s="387"/>
      <c r="ET103" s="69"/>
      <c r="EU103" s="69"/>
      <c r="EV103" s="69"/>
      <c r="EW103" s="69"/>
      <c r="EX103" s="69"/>
      <c r="EY103" s="69"/>
      <c r="FH103" s="57"/>
      <c r="FP103" s="1"/>
      <c r="FS103" s="66"/>
      <c r="FT103" s="1"/>
      <c r="FU103" s="1"/>
      <c r="FY103" s="66"/>
      <c r="FZ103" s="66"/>
      <c r="GE103" s="1"/>
      <c r="GJ103" s="99"/>
      <c r="GK103" s="100"/>
      <c r="GL103" s="101"/>
      <c r="GM103" s="101"/>
      <c r="GO103" s="62"/>
      <c r="GP103" s="63"/>
      <c r="GQ103" s="63"/>
      <c r="GR103" s="62"/>
      <c r="GX103" s="1"/>
      <c r="GY103" s="1"/>
      <c r="HH103" s="65"/>
      <c r="HI103" s="87"/>
      <c r="HJ103" s="88"/>
      <c r="HK103" s="89"/>
      <c r="HL103" s="89"/>
      <c r="HM103" s="89"/>
      <c r="HN103" s="89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</row>
    <row r="104" spans="1:238" ht="8" hidden="1" customHeight="1">
      <c r="A104" s="1230"/>
      <c r="B104" s="1426"/>
      <c r="C104" s="1600"/>
      <c r="D104" s="1601"/>
      <c r="E104" s="1601"/>
      <c r="F104" s="1601"/>
      <c r="G104" s="1601"/>
      <c r="H104" s="1601"/>
      <c r="I104" s="1601"/>
      <c r="J104" s="1601"/>
      <c r="K104" s="1601"/>
      <c r="L104" s="1601"/>
      <c r="M104" s="1518"/>
      <c r="N104" s="1518"/>
      <c r="O104" s="1518"/>
      <c r="P104" s="1518"/>
      <c r="Q104" s="1518"/>
      <c r="R104" s="1518"/>
      <c r="S104" s="1518"/>
      <c r="T104" s="1602"/>
      <c r="U104" s="1423"/>
      <c r="V104" s="1603"/>
      <c r="W104" s="1603"/>
      <c r="X104" s="1603"/>
      <c r="Y104" s="1603"/>
      <c r="Z104" s="1603"/>
      <c r="AA104" s="1565"/>
      <c r="AB104" s="1565"/>
      <c r="AC104" s="1565"/>
      <c r="AD104" s="1565"/>
      <c r="AE104" s="1565"/>
      <c r="AF104" s="1565"/>
      <c r="AG104" s="1565"/>
      <c r="AH104" s="1565"/>
      <c r="AI104" s="1565"/>
      <c r="AJ104" s="1565"/>
      <c r="AK104" s="1565"/>
      <c r="AL104" s="1565"/>
      <c r="AM104" s="1565"/>
      <c r="AN104" s="1469"/>
      <c r="AO104" s="1469"/>
      <c r="AP104" s="1469"/>
      <c r="AQ104" s="1469"/>
      <c r="AR104" s="1469"/>
      <c r="AS104" s="1604"/>
      <c r="AT104" s="1472"/>
      <c r="AU104" s="1472"/>
      <c r="AV104" s="1472"/>
      <c r="AW104" s="1472"/>
      <c r="AX104" s="1472"/>
      <c r="AY104" s="1605"/>
      <c r="AZ104" s="1606"/>
      <c r="BA104" s="1607"/>
      <c r="BB104" s="1474"/>
      <c r="BC104" s="1474"/>
      <c r="BD104" s="1518"/>
      <c r="BE104" s="1518"/>
      <c r="BF104" s="1518"/>
      <c r="BG104" s="1566"/>
      <c r="BH104" s="1385"/>
      <c r="BI104" s="467"/>
      <c r="BJ104" s="468"/>
      <c r="BK104" s="417"/>
      <c r="BL104" s="417"/>
      <c r="BM104" s="417"/>
      <c r="BN104" s="417"/>
      <c r="BO104" s="417"/>
      <c r="BP104" s="417"/>
      <c r="BQ104" s="417"/>
      <c r="BR104" s="426"/>
      <c r="BS104" s="426"/>
      <c r="BT104" s="426"/>
      <c r="BU104" s="504"/>
      <c r="BV104" s="426"/>
      <c r="BW104" s="418"/>
      <c r="BX104" s="418"/>
      <c r="BY104" s="418"/>
      <c r="BZ104" s="418"/>
      <c r="CA104" s="418"/>
      <c r="CB104" s="418"/>
      <c r="CC104" s="418"/>
      <c r="CD104" s="418"/>
      <c r="CE104" s="414"/>
      <c r="CF104" s="414"/>
      <c r="CG104" s="414"/>
      <c r="CH104" s="414"/>
      <c r="CI104" s="414"/>
      <c r="CJ104" s="414"/>
      <c r="CK104" s="414"/>
      <c r="CL104" s="414"/>
      <c r="CM104" s="414"/>
      <c r="CN104" s="414"/>
      <c r="CO104" s="426"/>
      <c r="CP104" s="414"/>
      <c r="CQ104" s="414"/>
      <c r="CR104" s="414"/>
      <c r="CS104" s="414"/>
      <c r="CT104" s="414"/>
      <c r="CU104" s="414"/>
      <c r="CV104" s="414"/>
      <c r="CW104" s="414"/>
      <c r="CX104" s="2059"/>
      <c r="CY104" s="414"/>
      <c r="CZ104" s="442"/>
      <c r="DA104" s="1960"/>
      <c r="DB104" s="1960"/>
      <c r="DC104" s="1960"/>
      <c r="DD104" s="1960"/>
      <c r="DE104" s="443"/>
      <c r="DF104" s="446"/>
      <c r="DG104" s="446"/>
      <c r="DH104" s="446"/>
      <c r="DI104" s="446"/>
      <c r="DJ104" s="446"/>
      <c r="DK104" s="446"/>
      <c r="DL104" s="446"/>
      <c r="DM104" s="446"/>
      <c r="DN104" s="446"/>
      <c r="DO104" s="446"/>
      <c r="DP104" s="446"/>
      <c r="DQ104" s="446"/>
      <c r="DR104" s="446"/>
      <c r="DS104" s="446"/>
      <c r="DT104" s="446"/>
      <c r="DU104" s="446"/>
      <c r="DV104" s="446"/>
      <c r="DW104" s="446"/>
      <c r="DX104" s="446"/>
      <c r="DY104" s="446"/>
      <c r="DZ104" s="446"/>
      <c r="EA104" s="447"/>
      <c r="EB104" s="447"/>
      <c r="EC104" s="447"/>
      <c r="ED104" s="447"/>
      <c r="EE104" s="447"/>
      <c r="EF104" s="447"/>
      <c r="EG104" s="447"/>
      <c r="EH104" s="447"/>
      <c r="EI104" s="447"/>
      <c r="EJ104" s="447"/>
      <c r="EK104" s="447"/>
      <c r="EL104" s="447"/>
      <c r="EM104" s="447"/>
      <c r="EN104" s="447"/>
      <c r="EO104" s="400"/>
      <c r="EP104" s="400"/>
      <c r="EQ104" s="434"/>
      <c r="ER104" s="445"/>
      <c r="ES104" s="387"/>
      <c r="ET104" s="69"/>
      <c r="EU104" s="69"/>
      <c r="EV104" s="69"/>
      <c r="EW104" s="69"/>
      <c r="EX104" s="69"/>
      <c r="EY104" s="69"/>
      <c r="FH104" s="57"/>
      <c r="FP104" s="1"/>
      <c r="FS104" s="66"/>
      <c r="FT104" s="1"/>
      <c r="FU104" s="1"/>
      <c r="FY104" s="66"/>
      <c r="FZ104" s="66"/>
      <c r="GE104" s="1"/>
      <c r="GJ104" s="99"/>
      <c r="GK104" s="100"/>
      <c r="GL104" s="101"/>
      <c r="GM104" s="101"/>
      <c r="GO104" s="62"/>
      <c r="GP104" s="63"/>
      <c r="GQ104" s="63"/>
      <c r="GR104" s="62"/>
      <c r="GX104" s="1"/>
      <c r="GY104" s="1"/>
      <c r="HH104" s="65"/>
      <c r="HI104" s="87"/>
      <c r="HJ104" s="88"/>
      <c r="HK104" s="89"/>
      <c r="HL104" s="89"/>
      <c r="HM104" s="89"/>
      <c r="HN104" s="89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</row>
    <row r="105" spans="1:238" ht="14" customHeight="1">
      <c r="A105" s="1230"/>
      <c r="B105" s="1426"/>
      <c r="C105" s="1470"/>
      <c r="D105" s="1423"/>
      <c r="E105" s="1423"/>
      <c r="F105" s="1423"/>
      <c r="G105" s="1423"/>
      <c r="H105" s="1423"/>
      <c r="I105" s="1423"/>
      <c r="J105" s="1423"/>
      <c r="K105" s="1423"/>
      <c r="L105" s="1423"/>
      <c r="M105" s="1518"/>
      <c r="N105" s="1518"/>
      <c r="O105" s="1518"/>
      <c r="P105" s="1518"/>
      <c r="Q105" s="1518"/>
      <c r="R105" s="1518"/>
      <c r="S105" s="1518"/>
      <c r="T105" s="1494"/>
      <c r="U105" s="1532"/>
      <c r="V105" s="1423"/>
      <c r="W105" s="1423"/>
      <c r="X105" s="1423"/>
      <c r="Y105" s="1423"/>
      <c r="Z105" s="1423"/>
      <c r="AA105" s="1423"/>
      <c r="AB105" s="1423"/>
      <c r="AC105" s="1423"/>
      <c r="AD105" s="1423"/>
      <c r="AE105" s="1423"/>
      <c r="AF105" s="1423"/>
      <c r="AG105" s="1423"/>
      <c r="AH105" s="1423"/>
      <c r="AI105" s="1423"/>
      <c r="AJ105" s="1423"/>
      <c r="AK105" s="1423"/>
      <c r="AL105" s="1423"/>
      <c r="AM105" s="1423"/>
      <c r="AN105" s="1423"/>
      <c r="AO105" s="1423"/>
      <c r="AP105" s="1423"/>
      <c r="AQ105" s="1423"/>
      <c r="AR105" s="1423"/>
      <c r="AS105" s="1423"/>
      <c r="AT105" s="1423"/>
      <c r="AU105" s="1423"/>
      <c r="AV105" s="1423"/>
      <c r="AW105" s="1423"/>
      <c r="AX105" s="1423"/>
      <c r="AY105" s="1423"/>
      <c r="AZ105" s="1423"/>
      <c r="BA105" s="1423"/>
      <c r="BB105" s="1423"/>
      <c r="BC105" s="1423"/>
      <c r="BD105" s="1518"/>
      <c r="BE105" s="1518"/>
      <c r="BF105" s="1518"/>
      <c r="BG105" s="1566"/>
      <c r="BH105" s="1385"/>
      <c r="BI105" s="467"/>
      <c r="BJ105" s="468"/>
      <c r="BK105" s="417"/>
      <c r="BL105" s="417"/>
      <c r="BM105" s="417"/>
      <c r="BN105" s="417"/>
      <c r="BO105" s="417"/>
      <c r="BP105" s="417"/>
      <c r="BQ105" s="417"/>
      <c r="BR105" s="426"/>
      <c r="BS105" s="426"/>
      <c r="BT105" s="426"/>
      <c r="BU105" s="426"/>
      <c r="BV105" s="426"/>
      <c r="BW105" s="418"/>
      <c r="BX105" s="418"/>
      <c r="BY105" s="418"/>
      <c r="BZ105" s="418"/>
      <c r="CA105" s="418"/>
      <c r="CB105" s="418"/>
      <c r="CC105" s="418"/>
      <c r="CD105" s="418"/>
      <c r="CE105" s="414"/>
      <c r="CF105" s="414"/>
      <c r="CG105" s="414"/>
      <c r="CH105" s="414"/>
      <c r="CI105" s="414"/>
      <c r="CJ105" s="414"/>
      <c r="CK105" s="414"/>
      <c r="CL105" s="414"/>
      <c r="CM105" s="414"/>
      <c r="CN105" s="414"/>
      <c r="CO105" s="426"/>
      <c r="CP105" s="414"/>
      <c r="CQ105" s="414"/>
      <c r="CR105" s="414"/>
      <c r="CS105" s="414"/>
      <c r="CT105" s="414"/>
      <c r="CU105" s="414"/>
      <c r="CV105" s="414"/>
      <c r="CW105" s="414"/>
      <c r="CX105" s="2059"/>
      <c r="CY105" s="414"/>
      <c r="CZ105" s="442"/>
      <c r="DA105" s="1960"/>
      <c r="DB105" s="1960"/>
      <c r="DC105" s="1960"/>
      <c r="DD105" s="1960"/>
      <c r="DE105" s="443"/>
      <c r="DF105" s="446"/>
      <c r="DG105" s="446"/>
      <c r="DH105" s="446"/>
      <c r="DI105" s="446"/>
      <c r="DJ105" s="446"/>
      <c r="DK105" s="446"/>
      <c r="DL105" s="446"/>
      <c r="DM105" s="446"/>
      <c r="DN105" s="446"/>
      <c r="DO105" s="446"/>
      <c r="DP105" s="446"/>
      <c r="DQ105" s="446"/>
      <c r="DR105" s="446"/>
      <c r="DS105" s="446"/>
      <c r="DT105" s="446"/>
      <c r="DU105" s="446"/>
      <c r="DV105" s="446"/>
      <c r="DW105" s="446"/>
      <c r="DX105" s="446"/>
      <c r="DY105" s="446"/>
      <c r="DZ105" s="446"/>
      <c r="EA105" s="447"/>
      <c r="EB105" s="447"/>
      <c r="EC105" s="447"/>
      <c r="ED105" s="447"/>
      <c r="EE105" s="447"/>
      <c r="EF105" s="447"/>
      <c r="EG105" s="447"/>
      <c r="EH105" s="447"/>
      <c r="EI105" s="447"/>
      <c r="EJ105" s="447"/>
      <c r="EK105" s="447"/>
      <c r="EL105" s="447"/>
      <c r="EM105" s="447"/>
      <c r="EN105" s="447"/>
      <c r="EO105" s="400"/>
      <c r="EP105" s="400"/>
      <c r="EQ105" s="434"/>
      <c r="ER105" s="445"/>
      <c r="ES105" s="387"/>
      <c r="ET105" s="69"/>
      <c r="EU105" s="69"/>
      <c r="EV105" s="69"/>
      <c r="EW105" s="69"/>
      <c r="EX105" s="69"/>
      <c r="EY105" s="69"/>
      <c r="FH105" s="57"/>
      <c r="FP105" s="1"/>
      <c r="FS105" s="66"/>
      <c r="FT105" s="1"/>
      <c r="FU105" s="1"/>
      <c r="FY105" s="66"/>
      <c r="FZ105" s="66"/>
      <c r="GE105" s="1"/>
      <c r="GJ105" s="99"/>
      <c r="GK105" s="100"/>
      <c r="GL105" s="101"/>
      <c r="GM105" s="101"/>
      <c r="GO105" s="62"/>
      <c r="GP105" s="63"/>
      <c r="GQ105" s="63"/>
      <c r="GR105" s="62"/>
      <c r="GX105" s="1"/>
      <c r="GY105" s="1"/>
      <c r="HH105" s="65"/>
      <c r="HI105" s="87"/>
      <c r="HJ105" s="88"/>
      <c r="HK105" s="89"/>
      <c r="HL105" s="89"/>
      <c r="HM105" s="89"/>
      <c r="HN105" s="89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</row>
    <row r="106" spans="1:238" ht="35" customHeight="1">
      <c r="A106" s="1230"/>
      <c r="B106" s="1426"/>
      <c r="C106" s="1608"/>
      <c r="D106" s="1609"/>
      <c r="E106" s="1609"/>
      <c r="F106" s="1609"/>
      <c r="G106" s="1609"/>
      <c r="H106" s="1609"/>
      <c r="I106" s="1609"/>
      <c r="J106" s="1609"/>
      <c r="K106" s="1609"/>
      <c r="L106" s="1609"/>
      <c r="M106" s="1518"/>
      <c r="N106" s="1518"/>
      <c r="O106" s="1518"/>
      <c r="P106" s="1518"/>
      <c r="Q106" s="1518"/>
      <c r="R106" s="1518"/>
      <c r="S106" s="1518"/>
      <c r="T106" s="1532"/>
      <c r="U106" s="1610"/>
      <c r="V106" s="1423"/>
      <c r="W106" s="1423"/>
      <c r="X106" s="1469"/>
      <c r="Y106" s="1469"/>
      <c r="Z106" s="1469"/>
      <c r="AA106" s="1469"/>
      <c r="AB106" s="1469"/>
      <c r="AC106" s="1469"/>
      <c r="AD106" s="1469"/>
      <c r="AE106" s="1469"/>
      <c r="AF106" s="1469"/>
      <c r="AG106" s="1611" t="str">
        <f>IF(AG108="","","DAY 1")</f>
        <v/>
      </c>
      <c r="AH106" s="1612"/>
      <c r="AI106" s="1612"/>
      <c r="AJ106" s="1612"/>
      <c r="AK106" s="1612"/>
      <c r="AL106" s="1612"/>
      <c r="AM106" s="1611" t="str">
        <f>IF(AM108="","","DAY 2")</f>
        <v/>
      </c>
      <c r="AN106" s="1612"/>
      <c r="AO106" s="1469"/>
      <c r="AP106" s="1469"/>
      <c r="AQ106" s="1469"/>
      <c r="AR106" s="1469"/>
      <c r="AS106" s="1469"/>
      <c r="AT106" s="1469"/>
      <c r="AU106" s="1469"/>
      <c r="AV106" s="1469"/>
      <c r="AW106" s="1474"/>
      <c r="AX106" s="1474"/>
      <c r="AY106" s="1613"/>
      <c r="AZ106" s="1474"/>
      <c r="BA106" s="1474"/>
      <c r="BB106" s="1474"/>
      <c r="BC106" s="1474"/>
      <c r="BD106" s="1518"/>
      <c r="BE106" s="1518"/>
      <c r="BF106" s="1518"/>
      <c r="BG106" s="1566"/>
      <c r="BH106" s="1385"/>
      <c r="BI106" s="467"/>
      <c r="BJ106" s="468"/>
      <c r="BK106" s="417"/>
      <c r="BL106" s="417"/>
      <c r="BM106" s="417"/>
      <c r="BN106" s="417"/>
      <c r="BO106" s="417"/>
      <c r="BP106" s="417"/>
      <c r="BQ106" s="417"/>
      <c r="BR106" s="426"/>
      <c r="BS106" s="426"/>
      <c r="BT106" s="426"/>
      <c r="BU106" s="426"/>
      <c r="BV106" s="426"/>
      <c r="BW106" s="418"/>
      <c r="BX106" s="418"/>
      <c r="BY106" s="418"/>
      <c r="BZ106" s="418"/>
      <c r="CA106" s="418"/>
      <c r="CB106" s="418"/>
      <c r="CC106" s="418"/>
      <c r="CD106" s="418"/>
      <c r="CE106" s="414"/>
      <c r="CF106" s="414"/>
      <c r="CG106" s="414"/>
      <c r="CH106" s="414"/>
      <c r="CI106" s="414"/>
      <c r="CJ106" s="414"/>
      <c r="CK106" s="414"/>
      <c r="CL106" s="414"/>
      <c r="CM106" s="414"/>
      <c r="CN106" s="414"/>
      <c r="CO106" s="426"/>
      <c r="CP106" s="414"/>
      <c r="CQ106" s="414"/>
      <c r="CR106" s="414"/>
      <c r="CS106" s="414"/>
      <c r="CT106" s="414"/>
      <c r="CU106" s="414"/>
      <c r="CV106" s="414"/>
      <c r="CW106" s="414"/>
      <c r="CX106" s="2059"/>
      <c r="CY106" s="414"/>
      <c r="CZ106" s="442"/>
      <c r="DA106" s="1960"/>
      <c r="DB106" s="1960"/>
      <c r="DC106" s="1960"/>
      <c r="DD106" s="1960"/>
      <c r="DE106" s="443"/>
      <c r="DF106" s="446"/>
      <c r="DG106" s="446"/>
      <c r="DH106" s="446"/>
      <c r="DI106" s="446"/>
      <c r="DJ106" s="446"/>
      <c r="DK106" s="446"/>
      <c r="DL106" s="446"/>
      <c r="DM106" s="446"/>
      <c r="DN106" s="446"/>
      <c r="DO106" s="446"/>
      <c r="DP106" s="446"/>
      <c r="DQ106" s="446"/>
      <c r="DR106" s="446"/>
      <c r="DS106" s="446"/>
      <c r="DT106" s="446"/>
      <c r="DU106" s="446"/>
      <c r="DV106" s="446"/>
      <c r="DW106" s="446"/>
      <c r="DX106" s="446"/>
      <c r="DY106" s="446"/>
      <c r="DZ106" s="446"/>
      <c r="EA106" s="447"/>
      <c r="EB106" s="447"/>
      <c r="EC106" s="447"/>
      <c r="ED106" s="447"/>
      <c r="EE106" s="447"/>
      <c r="EF106" s="447"/>
      <c r="EG106" s="447"/>
      <c r="EH106" s="447"/>
      <c r="EI106" s="447"/>
      <c r="EJ106" s="447"/>
      <c r="EK106" s="447"/>
      <c r="EL106" s="447"/>
      <c r="EM106" s="447"/>
      <c r="EN106" s="447"/>
      <c r="EO106" s="400"/>
      <c r="EP106" s="400"/>
      <c r="EQ106" s="434"/>
      <c r="ER106" s="445"/>
      <c r="ES106" s="387"/>
      <c r="ET106" s="69"/>
      <c r="EU106" s="69"/>
      <c r="EV106" s="69"/>
      <c r="EW106" s="69"/>
      <c r="EX106" s="69"/>
      <c r="EY106" s="69"/>
      <c r="FH106" s="57"/>
      <c r="FP106" s="1"/>
      <c r="FS106" s="66"/>
      <c r="FT106" s="1"/>
      <c r="FU106" s="1"/>
      <c r="FY106" s="66"/>
      <c r="FZ106" s="66"/>
      <c r="GE106" s="1"/>
      <c r="GJ106" s="99"/>
      <c r="GK106" s="100"/>
      <c r="GL106" s="101"/>
      <c r="GM106" s="101"/>
      <c r="GO106" s="62"/>
      <c r="GP106" s="63"/>
      <c r="GQ106" s="63"/>
      <c r="GR106" s="62"/>
      <c r="GX106" s="1"/>
      <c r="GY106" s="1"/>
      <c r="HH106" s="65"/>
      <c r="HI106" s="87"/>
      <c r="HJ106" s="88"/>
      <c r="HK106" s="89"/>
      <c r="HL106" s="89"/>
      <c r="HM106" s="89"/>
      <c r="HN106" s="89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</row>
    <row r="107" spans="1:238" ht="4" hidden="1" customHeight="1">
      <c r="A107" s="1230"/>
      <c r="B107" s="1426"/>
      <c r="C107" s="1608"/>
      <c r="D107" s="1609"/>
      <c r="E107" s="1609"/>
      <c r="F107" s="1609"/>
      <c r="G107" s="1609"/>
      <c r="H107" s="1609"/>
      <c r="I107" s="1609"/>
      <c r="J107" s="1609"/>
      <c r="K107" s="1609"/>
      <c r="L107" s="1609"/>
      <c r="M107" s="1518"/>
      <c r="N107" s="1518"/>
      <c r="O107" s="1518"/>
      <c r="P107" s="1518"/>
      <c r="Q107" s="1518"/>
      <c r="R107" s="1518"/>
      <c r="S107" s="1518"/>
      <c r="T107" s="1614"/>
      <c r="U107" s="1423"/>
      <c r="V107" s="1423"/>
      <c r="W107" s="1423"/>
      <c r="X107" s="1469"/>
      <c r="Y107" s="1469"/>
      <c r="Z107" s="1469"/>
      <c r="AA107" s="1469"/>
      <c r="AB107" s="1469"/>
      <c r="AC107" s="1469"/>
      <c r="AD107" s="1469"/>
      <c r="AE107" s="1469"/>
      <c r="AF107" s="1469"/>
      <c r="AG107" s="1472"/>
      <c r="AH107" s="1472"/>
      <c r="AI107" s="1472"/>
      <c r="AJ107" s="1472"/>
      <c r="AK107" s="1472"/>
      <c r="AL107" s="1472"/>
      <c r="AM107" s="1472"/>
      <c r="AN107" s="1472"/>
      <c r="AO107" s="1472"/>
      <c r="AP107" s="1472"/>
      <c r="AQ107" s="1472"/>
      <c r="AR107" s="1472"/>
      <c r="AS107" s="1472"/>
      <c r="AT107" s="1472"/>
      <c r="AU107" s="1472"/>
      <c r="AV107" s="1472"/>
      <c r="AW107" s="1607"/>
      <c r="AX107" s="1607"/>
      <c r="AY107" s="1615"/>
      <c r="AZ107" s="1607"/>
      <c r="BA107" s="1607"/>
      <c r="BB107" s="1607"/>
      <c r="BC107" s="1607"/>
      <c r="BD107" s="1518"/>
      <c r="BE107" s="1518"/>
      <c r="BF107" s="1518"/>
      <c r="BG107" s="1566"/>
      <c r="BH107" s="1385"/>
      <c r="BI107" s="467"/>
      <c r="BJ107" s="468"/>
      <c r="BK107" s="417"/>
      <c r="BL107" s="417"/>
      <c r="BM107" s="417"/>
      <c r="BN107" s="417"/>
      <c r="BO107" s="417"/>
      <c r="BP107" s="417"/>
      <c r="BQ107" s="417"/>
      <c r="BR107" s="426"/>
      <c r="BS107" s="426"/>
      <c r="BT107" s="426"/>
      <c r="BU107" s="426"/>
      <c r="BV107" s="426"/>
      <c r="BW107" s="418"/>
      <c r="BX107" s="418"/>
      <c r="BY107" s="418"/>
      <c r="BZ107" s="418"/>
      <c r="CA107" s="418"/>
      <c r="CB107" s="418"/>
      <c r="CC107" s="418"/>
      <c r="CD107" s="418"/>
      <c r="CE107" s="414"/>
      <c r="CF107" s="414"/>
      <c r="CG107" s="414"/>
      <c r="CH107" s="414"/>
      <c r="CI107" s="414"/>
      <c r="CJ107" s="414"/>
      <c r="CK107" s="414"/>
      <c r="CL107" s="414"/>
      <c r="CM107" s="414"/>
      <c r="CN107" s="414"/>
      <c r="CO107" s="426"/>
      <c r="CP107" s="414"/>
      <c r="CQ107" s="414"/>
      <c r="CR107" s="414"/>
      <c r="CS107" s="414"/>
      <c r="CT107" s="414"/>
      <c r="CU107" s="414"/>
      <c r="CV107" s="414"/>
      <c r="CW107" s="414"/>
      <c r="CX107" s="2059"/>
      <c r="CY107" s="414"/>
      <c r="CZ107" s="442"/>
      <c r="DA107" s="1960"/>
      <c r="DB107" s="1960"/>
      <c r="DC107" s="1960"/>
      <c r="DD107" s="1960"/>
      <c r="DE107" s="443"/>
      <c r="DF107" s="446"/>
      <c r="DG107" s="446"/>
      <c r="DH107" s="446"/>
      <c r="DI107" s="446"/>
      <c r="DJ107" s="446"/>
      <c r="DK107" s="446"/>
      <c r="DL107" s="446"/>
      <c r="DM107" s="446"/>
      <c r="DN107" s="446"/>
      <c r="DO107" s="446"/>
      <c r="DP107" s="446"/>
      <c r="DQ107" s="446"/>
      <c r="DR107" s="446"/>
      <c r="DS107" s="446"/>
      <c r="DT107" s="446"/>
      <c r="DU107" s="446"/>
      <c r="DV107" s="446"/>
      <c r="DW107" s="446"/>
      <c r="DX107" s="446"/>
      <c r="DY107" s="446"/>
      <c r="DZ107" s="446"/>
      <c r="EA107" s="447"/>
      <c r="EB107" s="447"/>
      <c r="EC107" s="447"/>
      <c r="ED107" s="447"/>
      <c r="EE107" s="447"/>
      <c r="EF107" s="447"/>
      <c r="EG107" s="447"/>
      <c r="EH107" s="447"/>
      <c r="EI107" s="447"/>
      <c r="EJ107" s="447"/>
      <c r="EK107" s="447"/>
      <c r="EL107" s="447"/>
      <c r="EM107" s="447"/>
      <c r="EN107" s="447"/>
      <c r="EO107" s="400"/>
      <c r="EP107" s="400"/>
      <c r="EQ107" s="434"/>
      <c r="ER107" s="445"/>
      <c r="ES107" s="387"/>
      <c r="ET107" s="69"/>
      <c r="EU107" s="69"/>
      <c r="EV107" s="69"/>
      <c r="EW107" s="69"/>
      <c r="EX107" s="69"/>
      <c r="EY107" s="69"/>
      <c r="FH107" s="57"/>
      <c r="FP107" s="1"/>
      <c r="FS107" s="66"/>
      <c r="FT107" s="1"/>
      <c r="FU107" s="1"/>
      <c r="FY107" s="66"/>
      <c r="FZ107" s="66"/>
      <c r="GE107" s="1"/>
      <c r="GJ107" s="99"/>
      <c r="GK107" s="100"/>
      <c r="GL107" s="101"/>
      <c r="GM107" s="101"/>
      <c r="GO107" s="62"/>
      <c r="GP107" s="63"/>
      <c r="GQ107" s="63"/>
      <c r="GR107" s="62"/>
      <c r="GX107" s="1"/>
      <c r="GY107" s="1"/>
      <c r="HH107" s="65"/>
      <c r="HI107" s="87"/>
      <c r="HJ107" s="88"/>
      <c r="HK107" s="89"/>
      <c r="HL107" s="89"/>
      <c r="HM107" s="89"/>
      <c r="HN107" s="89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</row>
    <row r="108" spans="1:238" ht="35" customHeight="1">
      <c r="A108" s="1230"/>
      <c r="B108" s="1426"/>
      <c r="C108" s="1608"/>
      <c r="D108" s="1609"/>
      <c r="E108" s="1609"/>
      <c r="F108" s="1609"/>
      <c r="G108" s="1609"/>
      <c r="H108" s="1609"/>
      <c r="I108" s="1609"/>
      <c r="J108" s="1609"/>
      <c r="K108" s="1609"/>
      <c r="L108" s="1609"/>
      <c r="M108" s="1518"/>
      <c r="N108" s="1518"/>
      <c r="O108" s="1733" t="str">
        <f>IF(AS114="","","AIR PER DIEM")</f>
        <v/>
      </c>
      <c r="P108" s="1518"/>
      <c r="Q108" s="1518"/>
      <c r="R108" s="1518"/>
      <c r="S108" s="1518"/>
      <c r="T108" s="1616" t="str">
        <f>IF(AS108="","","&gt;")</f>
        <v/>
      </c>
      <c r="U108" s="2141" t="str">
        <f>IF(AS108="","",BS262)</f>
        <v/>
      </c>
      <c r="V108" s="2141"/>
      <c r="W108" s="2141"/>
      <c r="X108" s="2141"/>
      <c r="Y108" s="2141"/>
      <c r="Z108" s="2141"/>
      <c r="AA108" s="2141"/>
      <c r="AB108" s="2141"/>
      <c r="AC108" s="2141"/>
      <c r="AD108" s="2141"/>
      <c r="AE108" s="2141"/>
      <c r="AF108" s="2141"/>
      <c r="AG108" s="1617" t="str">
        <f>CA250</f>
        <v/>
      </c>
      <c r="AH108" s="2142" t="str">
        <f>IF(AS108="","",BW275)</f>
        <v/>
      </c>
      <c r="AI108" s="2142"/>
      <c r="AJ108" s="2142"/>
      <c r="AK108" s="2142"/>
      <c r="AL108" s="2142"/>
      <c r="AM108" s="1618" t="str">
        <f>CF250</f>
        <v/>
      </c>
      <c r="AN108" s="2146" t="str">
        <f>IF(AM108=""," ",IF(AS108="","","="))</f>
        <v xml:space="preserve"> </v>
      </c>
      <c r="AO108" s="2146"/>
      <c r="AP108" s="2146"/>
      <c r="AQ108" s="2146"/>
      <c r="AR108" s="2146"/>
      <c r="AS108" s="1620" t="str">
        <f>IF(FY360=0,"",FY360)</f>
        <v/>
      </c>
      <c r="AT108" s="2191" t="str">
        <f>IF(AY108="","","/")</f>
        <v/>
      </c>
      <c r="AU108" s="2191"/>
      <c r="AV108" s="2191"/>
      <c r="AW108" s="2191"/>
      <c r="AX108" s="2191"/>
      <c r="AY108" s="1620" t="str">
        <f>IF(FZ360=0,"",FZ360)</f>
        <v/>
      </c>
      <c r="AZ108" s="1620"/>
      <c r="BA108" s="1619"/>
      <c r="BB108" s="1619"/>
      <c r="BC108" s="1764" t="str">
        <f>IF(AS108="","","&lt;")</f>
        <v/>
      </c>
      <c r="BD108" s="1518"/>
      <c r="BE108" s="1518"/>
      <c r="BF108" s="1518"/>
      <c r="BG108" s="1566"/>
      <c r="BH108" s="1385"/>
      <c r="BI108" s="467"/>
      <c r="BJ108" s="468"/>
      <c r="BK108" s="775">
        <f>FY360</f>
        <v>0</v>
      </c>
      <c r="BL108" s="417"/>
      <c r="BM108" s="417"/>
      <c r="BN108" s="417"/>
      <c r="BO108" s="417"/>
      <c r="BP108" s="417"/>
      <c r="BQ108" s="417"/>
      <c r="BR108" s="426"/>
      <c r="BS108" s="426"/>
      <c r="BT108" s="426"/>
      <c r="BU108" s="426"/>
      <c r="BV108" s="426"/>
      <c r="BY108" s="460"/>
      <c r="BZ108" s="460"/>
      <c r="CA108" s="460"/>
      <c r="CB108" s="418"/>
      <c r="CC108" s="418"/>
      <c r="CD108" s="418"/>
      <c r="CE108" s="414"/>
      <c r="CF108" s="414"/>
      <c r="CG108" s="414"/>
      <c r="CH108" s="414"/>
      <c r="CI108" s="414"/>
      <c r="CJ108" s="414"/>
      <c r="CK108" s="414"/>
      <c r="CL108" s="414"/>
      <c r="CM108" s="414"/>
      <c r="CN108" s="414"/>
      <c r="CO108" s="426"/>
      <c r="CP108" s="414"/>
      <c r="CQ108" s="414"/>
      <c r="CR108" s="414"/>
      <c r="CS108" s="414"/>
      <c r="CT108" s="414"/>
      <c r="CU108" s="414"/>
      <c r="CV108" s="414"/>
      <c r="CW108" s="414"/>
      <c r="CX108" s="2059"/>
      <c r="CY108" s="414"/>
      <c r="CZ108" s="442"/>
      <c r="DA108" s="1960"/>
      <c r="DB108" s="1960"/>
      <c r="DC108" s="1960"/>
      <c r="DD108" s="1960"/>
      <c r="DE108" s="443"/>
      <c r="DF108" s="446"/>
      <c r="DG108" s="446"/>
      <c r="DH108" s="446"/>
      <c r="DI108" s="446"/>
      <c r="DJ108" s="446"/>
      <c r="DK108" s="446"/>
      <c r="DL108" s="446"/>
      <c r="DM108" s="446"/>
      <c r="DN108" s="446"/>
      <c r="DO108" s="446"/>
      <c r="DP108" s="446"/>
      <c r="DQ108" s="446"/>
      <c r="DR108" s="446"/>
      <c r="DS108" s="446"/>
      <c r="DT108" s="446"/>
      <c r="DU108" s="446"/>
      <c r="DV108" s="446"/>
      <c r="DW108" s="446"/>
      <c r="DX108" s="446"/>
      <c r="DY108" s="446"/>
      <c r="DZ108" s="446"/>
      <c r="EA108" s="447"/>
      <c r="EB108" s="447"/>
      <c r="EC108" s="447"/>
      <c r="ED108" s="447"/>
      <c r="EE108" s="447"/>
      <c r="EF108" s="447"/>
      <c r="EG108" s="447"/>
      <c r="EH108" s="447"/>
      <c r="EI108" s="447"/>
      <c r="EJ108" s="447"/>
      <c r="EK108" s="447"/>
      <c r="EL108" s="447"/>
      <c r="EM108" s="447"/>
      <c r="EN108" s="447"/>
      <c r="EO108" s="400"/>
      <c r="EP108" s="400"/>
      <c r="EQ108" s="434"/>
      <c r="ER108" s="445"/>
      <c r="ES108" s="387"/>
      <c r="ET108" s="69"/>
      <c r="EU108" s="69"/>
      <c r="EV108" s="69"/>
      <c r="EW108" s="69"/>
      <c r="EX108" s="69"/>
      <c r="EY108" s="69"/>
      <c r="FH108" s="57"/>
      <c r="FP108" s="1"/>
      <c r="FS108" s="66"/>
      <c r="FT108" s="1"/>
      <c r="FU108" s="1"/>
      <c r="FY108" s="66"/>
      <c r="FZ108" s="66"/>
      <c r="GE108" s="1"/>
      <c r="GJ108" s="99"/>
      <c r="GK108" s="100"/>
      <c r="GL108" s="101"/>
      <c r="GM108" s="101"/>
      <c r="GO108" s="62"/>
      <c r="GP108" s="63"/>
      <c r="GQ108" s="63"/>
      <c r="GR108" s="62"/>
      <c r="GX108" s="1"/>
      <c r="GY108" s="1"/>
      <c r="HH108" s="65"/>
      <c r="HI108" s="87"/>
      <c r="HJ108" s="88"/>
      <c r="HK108" s="89"/>
      <c r="HL108" s="89"/>
      <c r="HM108" s="89"/>
      <c r="HN108" s="89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</row>
    <row r="109" spans="1:238" ht="4" customHeight="1">
      <c r="A109" s="1230"/>
      <c r="B109" s="1426"/>
      <c r="C109" s="1608"/>
      <c r="D109" s="1609"/>
      <c r="E109" s="1609"/>
      <c r="F109" s="1609"/>
      <c r="G109" s="1609"/>
      <c r="H109" s="1609"/>
      <c r="I109" s="1609"/>
      <c r="J109" s="1609"/>
      <c r="K109" s="1609"/>
      <c r="L109" s="1609"/>
      <c r="M109" s="1518"/>
      <c r="N109" s="1518"/>
      <c r="O109" s="1518"/>
      <c r="P109" s="1518"/>
      <c r="Q109" s="1518"/>
      <c r="R109" s="1518"/>
      <c r="S109" s="1518"/>
      <c r="T109" s="1614"/>
      <c r="U109" s="1517"/>
      <c r="V109" s="1517"/>
      <c r="W109" s="1517"/>
      <c r="X109" s="1505"/>
      <c r="Y109" s="1505"/>
      <c r="Z109" s="1505"/>
      <c r="AA109" s="1505"/>
      <c r="AB109" s="1505"/>
      <c r="AC109" s="1505"/>
      <c r="AD109" s="1505"/>
      <c r="AE109" s="1505"/>
      <c r="AF109" s="1505"/>
      <c r="AG109" s="1469"/>
      <c r="AH109" s="2089"/>
      <c r="AI109" s="2089"/>
      <c r="AJ109" s="2089"/>
      <c r="AK109" s="2089"/>
      <c r="AL109" s="2089"/>
      <c r="AM109" s="1621"/>
      <c r="AN109" s="1469"/>
      <c r="AO109" s="1469"/>
      <c r="AP109" s="1469"/>
      <c r="AQ109" s="1469"/>
      <c r="AR109" s="1469"/>
      <c r="AS109" s="1469"/>
      <c r="AT109" s="1505"/>
      <c r="AU109" s="1505"/>
      <c r="AV109" s="1505"/>
      <c r="AW109" s="1505"/>
      <c r="AX109" s="1505"/>
      <c r="AY109" s="1474"/>
      <c r="AZ109" s="1474"/>
      <c r="BA109" s="1474"/>
      <c r="BB109" s="1474"/>
      <c r="BC109" s="1614"/>
      <c r="BD109" s="1518"/>
      <c r="BE109" s="1518"/>
      <c r="BF109" s="1518"/>
      <c r="BG109" s="1566"/>
      <c r="BH109" s="1385"/>
      <c r="BI109" s="467"/>
      <c r="BJ109" s="468"/>
      <c r="BK109" s="417"/>
      <c r="BL109" s="417"/>
      <c r="BM109" s="417"/>
      <c r="BN109" s="417"/>
      <c r="BO109" s="417"/>
      <c r="BP109" s="417"/>
      <c r="BQ109" s="417"/>
      <c r="BR109" s="426"/>
      <c r="BS109" s="426"/>
      <c r="BT109" s="426"/>
      <c r="BU109" s="426"/>
      <c r="BV109" s="426"/>
      <c r="BX109" s="460"/>
      <c r="BY109" s="460"/>
      <c r="BZ109" s="460"/>
      <c r="CA109" s="460"/>
      <c r="CB109" s="418"/>
      <c r="CC109" s="418"/>
      <c r="CD109" s="418"/>
      <c r="CE109" s="414"/>
      <c r="CF109" s="414"/>
      <c r="CG109" s="414"/>
      <c r="CH109" s="414"/>
      <c r="CI109" s="414"/>
      <c r="CJ109" s="414"/>
      <c r="CK109" s="414"/>
      <c r="CL109" s="414"/>
      <c r="CM109" s="414"/>
      <c r="CN109" s="414"/>
      <c r="CO109" s="426"/>
      <c r="CP109" s="414"/>
      <c r="CQ109" s="414"/>
      <c r="CR109" s="414"/>
      <c r="CS109" s="414"/>
      <c r="CT109" s="414"/>
      <c r="CU109" s="414"/>
      <c r="CV109" s="414"/>
      <c r="CW109" s="414"/>
      <c r="CX109" s="2059"/>
      <c r="CY109" s="414"/>
      <c r="CZ109" s="442"/>
      <c r="DA109" s="1960"/>
      <c r="DB109" s="1960"/>
      <c r="DC109" s="1960"/>
      <c r="DD109" s="1960"/>
      <c r="DE109" s="443"/>
      <c r="DF109" s="446"/>
      <c r="DG109" s="446"/>
      <c r="DH109" s="446"/>
      <c r="DI109" s="446"/>
      <c r="DJ109" s="446"/>
      <c r="DK109" s="446"/>
      <c r="DL109" s="446"/>
      <c r="DM109" s="446"/>
      <c r="DN109" s="446"/>
      <c r="DO109" s="446"/>
      <c r="DP109" s="446"/>
      <c r="DQ109" s="446"/>
      <c r="DR109" s="446"/>
      <c r="DS109" s="446"/>
      <c r="DT109" s="446"/>
      <c r="DU109" s="446"/>
      <c r="DV109" s="446"/>
      <c r="DW109" s="446"/>
      <c r="DX109" s="446"/>
      <c r="DY109" s="446"/>
      <c r="DZ109" s="446"/>
      <c r="EA109" s="447"/>
      <c r="EB109" s="447"/>
      <c r="EC109" s="447"/>
      <c r="ED109" s="447"/>
      <c r="EE109" s="447"/>
      <c r="EF109" s="447"/>
      <c r="EG109" s="447"/>
      <c r="EH109" s="447"/>
      <c r="EI109" s="447"/>
      <c r="EJ109" s="447"/>
      <c r="EK109" s="447"/>
      <c r="EL109" s="447"/>
      <c r="EM109" s="447"/>
      <c r="EN109" s="447"/>
      <c r="EO109" s="400"/>
      <c r="EP109" s="400"/>
      <c r="EQ109" s="434"/>
      <c r="ER109" s="445"/>
      <c r="ES109" s="387"/>
      <c r="ET109" s="69"/>
      <c r="EU109" s="69"/>
      <c r="EV109" s="69"/>
      <c r="EW109" s="69"/>
      <c r="EX109" s="69"/>
      <c r="EY109" s="69"/>
      <c r="FH109" s="57"/>
      <c r="FP109" s="1"/>
      <c r="FS109" s="66"/>
      <c r="FT109" s="1"/>
      <c r="FU109" s="1"/>
      <c r="FY109" s="66"/>
      <c r="FZ109" s="66"/>
      <c r="GE109" s="1"/>
      <c r="GJ109" s="99"/>
      <c r="GK109" s="100"/>
      <c r="GL109" s="101"/>
      <c r="GM109" s="101"/>
      <c r="GO109" s="62"/>
      <c r="GP109" s="63"/>
      <c r="GQ109" s="63"/>
      <c r="GR109" s="62"/>
      <c r="GX109" s="1"/>
      <c r="GY109" s="1"/>
      <c r="HH109" s="65"/>
      <c r="HI109" s="87"/>
      <c r="HJ109" s="88"/>
      <c r="HK109" s="89"/>
      <c r="HL109" s="89"/>
      <c r="HM109" s="89"/>
      <c r="HN109" s="89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</row>
    <row r="110" spans="1:238" ht="35" customHeight="1">
      <c r="A110" s="1230"/>
      <c r="B110" s="1426"/>
      <c r="C110" s="1608"/>
      <c r="D110" s="1609"/>
      <c r="E110" s="1609"/>
      <c r="F110" s="1609"/>
      <c r="G110" s="1609"/>
      <c r="H110" s="1609"/>
      <c r="I110" s="1609"/>
      <c r="J110" s="1609"/>
      <c r="K110" s="1609"/>
      <c r="L110" s="1609"/>
      <c r="M110" s="1518"/>
      <c r="N110" s="1518"/>
      <c r="O110" s="1518"/>
      <c r="P110" s="1518"/>
      <c r="Q110" s="1518"/>
      <c r="R110" s="1518"/>
      <c r="S110" s="1518"/>
      <c r="T110" s="1622" t="str">
        <f>IF(AS110="","","&gt;")</f>
        <v/>
      </c>
      <c r="U110" s="2143" t="str">
        <f>IF(AS110="","",BS263)</f>
        <v/>
      </c>
      <c r="V110" s="2143"/>
      <c r="W110" s="2143"/>
      <c r="X110" s="2143"/>
      <c r="Y110" s="2143"/>
      <c r="Z110" s="2143"/>
      <c r="AA110" s="2143"/>
      <c r="AB110" s="2143"/>
      <c r="AC110" s="2143"/>
      <c r="AD110" s="2143"/>
      <c r="AE110" s="2143"/>
      <c r="AF110" s="2143"/>
      <c r="AG110" s="1623" t="str">
        <f>CA251</f>
        <v/>
      </c>
      <c r="AH110" s="2050" t="str">
        <f>IF(AS110="","",BW276)</f>
        <v/>
      </c>
      <c r="AI110" s="2050"/>
      <c r="AJ110" s="2050"/>
      <c r="AK110" s="2050"/>
      <c r="AL110" s="2050"/>
      <c r="AM110" s="1586" t="str">
        <f>CF251</f>
        <v/>
      </c>
      <c r="AN110" s="2058" t="str">
        <f>IF(AM110=""," ","=")</f>
        <v xml:space="preserve"> </v>
      </c>
      <c r="AO110" s="2058"/>
      <c r="AP110" s="2058"/>
      <c r="AQ110" s="2058"/>
      <c r="AR110" s="2058"/>
      <c r="AS110" s="1572" t="str">
        <f>IF(FY361=0,"",FY361)</f>
        <v/>
      </c>
      <c r="AT110" s="2144" t="str">
        <f>IF(AY110="","","/")</f>
        <v/>
      </c>
      <c r="AU110" s="2144"/>
      <c r="AV110" s="2144"/>
      <c r="AW110" s="2144"/>
      <c r="AX110" s="2144"/>
      <c r="AY110" s="1572" t="str">
        <f>IF(FZ361=0,"",FZ361)</f>
        <v/>
      </c>
      <c r="AZ110" s="1573"/>
      <c r="BA110" s="1573"/>
      <c r="BB110" s="1573"/>
      <c r="BC110" s="1765" t="str">
        <f>IF(AS110="","","&lt;")</f>
        <v/>
      </c>
      <c r="BD110" s="1518"/>
      <c r="BE110" s="1518"/>
      <c r="BF110" s="1518"/>
      <c r="BG110" s="1566"/>
      <c r="BH110" s="1385"/>
      <c r="BI110" s="467"/>
      <c r="BJ110" s="468"/>
      <c r="BK110" s="417"/>
      <c r="BL110" s="1455">
        <f>FY361</f>
        <v>0</v>
      </c>
      <c r="BM110" s="417"/>
      <c r="BN110" s="417"/>
      <c r="BO110" s="417"/>
      <c r="BP110" s="417"/>
      <c r="BQ110" s="417"/>
      <c r="BR110" s="426"/>
      <c r="BS110" s="426"/>
      <c r="BT110" s="426"/>
      <c r="BU110" s="426"/>
      <c r="BV110" s="426"/>
      <c r="BX110" s="460"/>
      <c r="BY110" s="460"/>
      <c r="BZ110" s="460"/>
      <c r="CA110" s="460"/>
      <c r="CB110" s="418"/>
      <c r="CC110" s="418"/>
      <c r="CD110" s="418"/>
      <c r="CE110" s="414"/>
      <c r="CF110" s="414"/>
      <c r="CG110" s="414"/>
      <c r="CH110" s="414"/>
      <c r="CI110" s="414"/>
      <c r="CJ110" s="414"/>
      <c r="CK110" s="414"/>
      <c r="CL110" s="414"/>
      <c r="CM110" s="414"/>
      <c r="CN110" s="414"/>
      <c r="CO110" s="426"/>
      <c r="CP110" s="414"/>
      <c r="CQ110" s="414"/>
      <c r="CR110" s="414"/>
      <c r="CS110" s="414"/>
      <c r="CT110" s="414"/>
      <c r="CU110" s="414"/>
      <c r="CV110" s="414"/>
      <c r="CW110" s="414"/>
      <c r="CX110" s="2059"/>
      <c r="CY110" s="414"/>
      <c r="CZ110" s="442"/>
      <c r="DA110" s="1960"/>
      <c r="DB110" s="1960"/>
      <c r="DC110" s="1960"/>
      <c r="DD110" s="1960"/>
      <c r="DE110" s="443"/>
      <c r="DF110" s="446"/>
      <c r="DG110" s="446"/>
      <c r="DH110" s="446"/>
      <c r="DI110" s="446"/>
      <c r="DJ110" s="446"/>
      <c r="DK110" s="446"/>
      <c r="DL110" s="446"/>
      <c r="DM110" s="446"/>
      <c r="DN110" s="446"/>
      <c r="DO110" s="446"/>
      <c r="DP110" s="446"/>
      <c r="DQ110" s="446"/>
      <c r="DR110" s="446"/>
      <c r="DS110" s="446"/>
      <c r="DT110" s="446"/>
      <c r="DU110" s="446"/>
      <c r="DV110" s="446"/>
      <c r="DW110" s="446"/>
      <c r="DX110" s="446"/>
      <c r="DY110" s="446"/>
      <c r="DZ110" s="446"/>
      <c r="EA110" s="447"/>
      <c r="EB110" s="447"/>
      <c r="EC110" s="447"/>
      <c r="ED110" s="447"/>
      <c r="EE110" s="447"/>
      <c r="EF110" s="447"/>
      <c r="EG110" s="447"/>
      <c r="EH110" s="447"/>
      <c r="EI110" s="447"/>
      <c r="EJ110" s="447"/>
      <c r="EK110" s="447"/>
      <c r="EL110" s="447"/>
      <c r="EM110" s="447"/>
      <c r="EN110" s="447"/>
      <c r="EO110" s="400"/>
      <c r="EP110" s="400"/>
      <c r="EQ110" s="434"/>
      <c r="ER110" s="445"/>
      <c r="ES110" s="387"/>
      <c r="ET110" s="69"/>
      <c r="EU110" s="69"/>
      <c r="EV110" s="69"/>
      <c r="EW110" s="69"/>
      <c r="EX110" s="69"/>
      <c r="EY110" s="69"/>
      <c r="FH110" s="57"/>
      <c r="FP110" s="1"/>
      <c r="FS110" s="66"/>
      <c r="FT110" s="1"/>
      <c r="FU110" s="1"/>
      <c r="FY110" s="66"/>
      <c r="FZ110" s="66"/>
      <c r="GE110" s="1"/>
      <c r="GJ110" s="99"/>
      <c r="GK110" s="100"/>
      <c r="GL110" s="101"/>
      <c r="GM110" s="101"/>
      <c r="GO110" s="62"/>
      <c r="GP110" s="63"/>
      <c r="GQ110" s="63"/>
      <c r="GR110" s="62"/>
      <c r="GX110" s="1"/>
      <c r="GY110" s="1"/>
      <c r="HH110" s="65"/>
      <c r="HI110" s="87"/>
      <c r="HJ110" s="88"/>
      <c r="HK110" s="89"/>
      <c r="HL110" s="89"/>
      <c r="HM110" s="89"/>
      <c r="HN110" s="89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</row>
    <row r="111" spans="1:238" ht="4" customHeight="1">
      <c r="A111" s="1230"/>
      <c r="B111" s="1426"/>
      <c r="C111" s="1608"/>
      <c r="D111" s="1609"/>
      <c r="E111" s="1609"/>
      <c r="F111" s="1609"/>
      <c r="G111" s="1609"/>
      <c r="H111" s="1609"/>
      <c r="I111" s="1609"/>
      <c r="J111" s="1609"/>
      <c r="K111" s="1609"/>
      <c r="L111" s="1609"/>
      <c r="M111" s="1518"/>
      <c r="N111" s="1518"/>
      <c r="O111" s="1518"/>
      <c r="P111" s="1518"/>
      <c r="Q111" s="1518"/>
      <c r="R111" s="1518"/>
      <c r="S111" s="1518"/>
      <c r="T111" s="1614"/>
      <c r="U111" s="1517"/>
      <c r="V111" s="1517"/>
      <c r="W111" s="1517"/>
      <c r="X111" s="1517"/>
      <c r="Y111" s="1517"/>
      <c r="Z111" s="1517"/>
      <c r="AA111" s="1517"/>
      <c r="AB111" s="1517"/>
      <c r="AC111" s="1517"/>
      <c r="AD111" s="1517"/>
      <c r="AE111" s="1517"/>
      <c r="AF111" s="1517"/>
      <c r="AG111" s="1469"/>
      <c r="AH111" s="1469"/>
      <c r="AI111" s="1469"/>
      <c r="AJ111" s="1469"/>
      <c r="AK111" s="1469"/>
      <c r="AL111" s="1469"/>
      <c r="AM111" s="1621"/>
      <c r="AN111" s="1469"/>
      <c r="AO111" s="1469"/>
      <c r="AP111" s="1469"/>
      <c r="AQ111" s="1469"/>
      <c r="AR111" s="1469"/>
      <c r="AS111" s="1469"/>
      <c r="AT111" s="1505"/>
      <c r="AU111" s="1505"/>
      <c r="AV111" s="1505"/>
      <c r="AW111" s="1505"/>
      <c r="AX111" s="1505"/>
      <c r="AY111" s="1474"/>
      <c r="AZ111" s="1474"/>
      <c r="BA111" s="1474"/>
      <c r="BB111" s="1474"/>
      <c r="BC111" s="1614"/>
      <c r="BD111" s="1518"/>
      <c r="BE111" s="1518"/>
      <c r="BF111" s="1518"/>
      <c r="BG111" s="1566"/>
      <c r="BH111" s="1385"/>
      <c r="BI111" s="467"/>
      <c r="BJ111" s="468"/>
      <c r="BK111" s="417"/>
      <c r="BL111" s="417"/>
      <c r="BM111" s="417"/>
      <c r="BN111" s="417"/>
      <c r="BO111" s="417"/>
      <c r="BP111" s="417"/>
      <c r="BQ111" s="417"/>
      <c r="BR111" s="426"/>
      <c r="BS111" s="426"/>
      <c r="BT111" s="426"/>
      <c r="BU111" s="426"/>
      <c r="BV111" s="426"/>
      <c r="BX111" s="480"/>
      <c r="BY111" s="480"/>
      <c r="BZ111" s="418"/>
      <c r="CA111" s="418"/>
      <c r="CB111" s="418"/>
      <c r="CC111" s="418"/>
      <c r="CD111" s="418"/>
      <c r="CE111" s="414"/>
      <c r="CF111" s="414"/>
      <c r="CG111" s="414"/>
      <c r="CH111" s="414"/>
      <c r="CI111" s="414"/>
      <c r="CJ111" s="414"/>
      <c r="CK111" s="414"/>
      <c r="CL111" s="414"/>
      <c r="CM111" s="414"/>
      <c r="CN111" s="414"/>
      <c r="CO111" s="426"/>
      <c r="CP111" s="414"/>
      <c r="CQ111" s="414"/>
      <c r="CR111" s="414"/>
      <c r="CS111" s="414"/>
      <c r="CT111" s="414"/>
      <c r="CU111" s="414"/>
      <c r="CV111" s="414"/>
      <c r="CW111" s="414"/>
      <c r="CX111" s="2059"/>
      <c r="CY111" s="414"/>
      <c r="CZ111" s="442"/>
      <c r="DA111" s="1960"/>
      <c r="DB111" s="1960"/>
      <c r="DC111" s="1960"/>
      <c r="DD111" s="1960"/>
      <c r="DE111" s="443"/>
      <c r="DF111" s="446"/>
      <c r="DG111" s="446"/>
      <c r="DH111" s="446"/>
      <c r="DI111" s="446"/>
      <c r="DJ111" s="446"/>
      <c r="DK111" s="446"/>
      <c r="DL111" s="446"/>
      <c r="DM111" s="446"/>
      <c r="DN111" s="446"/>
      <c r="DO111" s="446"/>
      <c r="DP111" s="446"/>
      <c r="DQ111" s="446"/>
      <c r="DR111" s="446"/>
      <c r="DS111" s="446"/>
      <c r="DT111" s="446"/>
      <c r="DU111" s="446"/>
      <c r="DV111" s="446"/>
      <c r="DW111" s="446"/>
      <c r="DX111" s="446"/>
      <c r="DY111" s="446"/>
      <c r="DZ111" s="446"/>
      <c r="EA111" s="447"/>
      <c r="EB111" s="447"/>
      <c r="EC111" s="447"/>
      <c r="ED111" s="447"/>
      <c r="EE111" s="447"/>
      <c r="EF111" s="447"/>
      <c r="EG111" s="447"/>
      <c r="EH111" s="447"/>
      <c r="EI111" s="447"/>
      <c r="EJ111" s="447"/>
      <c r="EK111" s="447"/>
      <c r="EL111" s="447"/>
      <c r="EM111" s="447"/>
      <c r="EN111" s="447"/>
      <c r="EO111" s="400"/>
      <c r="EP111" s="400"/>
      <c r="EQ111" s="434"/>
      <c r="ER111" s="445"/>
      <c r="ES111" s="387"/>
      <c r="ET111" s="69"/>
      <c r="EU111" s="69"/>
      <c r="EV111" s="69"/>
      <c r="EW111" s="69"/>
      <c r="EX111" s="69"/>
      <c r="EY111" s="69"/>
      <c r="FH111" s="57"/>
      <c r="FP111" s="1"/>
      <c r="FS111" s="66"/>
      <c r="FT111" s="1"/>
      <c r="FU111" s="1"/>
      <c r="FY111" s="66"/>
      <c r="FZ111" s="66"/>
      <c r="GE111" s="1"/>
      <c r="GJ111" s="99"/>
      <c r="GK111" s="100"/>
      <c r="GL111" s="101"/>
      <c r="GM111" s="101"/>
      <c r="GO111" s="62"/>
      <c r="GP111" s="63"/>
      <c r="GQ111" s="63"/>
      <c r="GR111" s="62"/>
      <c r="GX111" s="1"/>
      <c r="GY111" s="1"/>
      <c r="HH111" s="65"/>
      <c r="HI111" s="87"/>
      <c r="HJ111" s="88"/>
      <c r="HK111" s="89"/>
      <c r="HL111" s="89"/>
      <c r="HM111" s="89"/>
      <c r="HN111" s="89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</row>
    <row r="112" spans="1:238" ht="35" customHeight="1">
      <c r="A112" s="1230"/>
      <c r="B112" s="1426"/>
      <c r="C112" s="1608"/>
      <c r="D112" s="1609"/>
      <c r="E112" s="1609"/>
      <c r="F112" s="1609"/>
      <c r="G112" s="1609"/>
      <c r="H112" s="1609"/>
      <c r="I112" s="1609"/>
      <c r="J112" s="1609"/>
      <c r="K112" s="1609"/>
      <c r="L112" s="1609"/>
      <c r="M112" s="1518"/>
      <c r="N112" s="1518"/>
      <c r="O112" s="1518"/>
      <c r="P112" s="1518"/>
      <c r="Q112" s="1518"/>
      <c r="R112" s="1518"/>
      <c r="S112" s="1518"/>
      <c r="T112" s="1616" t="str">
        <f>IF(AS112="","","&gt;")</f>
        <v/>
      </c>
      <c r="U112" s="2141" t="str">
        <f>IF(AS112="","",BS264)</f>
        <v/>
      </c>
      <c r="V112" s="2141"/>
      <c r="W112" s="2141"/>
      <c r="X112" s="2141"/>
      <c r="Y112" s="2141"/>
      <c r="Z112" s="2141"/>
      <c r="AA112" s="2141"/>
      <c r="AB112" s="2141"/>
      <c r="AC112" s="2141"/>
      <c r="AD112" s="2141"/>
      <c r="AE112" s="2141"/>
      <c r="AF112" s="2141"/>
      <c r="AG112" s="1617" t="str">
        <f>CA252</f>
        <v/>
      </c>
      <c r="AH112" s="2142" t="str">
        <f>IF(AS112="","",BW277)</f>
        <v/>
      </c>
      <c r="AI112" s="2142"/>
      <c r="AJ112" s="2142"/>
      <c r="AK112" s="2142"/>
      <c r="AL112" s="2142"/>
      <c r="AM112" s="1618" t="str">
        <f>CF252</f>
        <v/>
      </c>
      <c r="AN112" s="2146" t="str">
        <f>IF(AM112=""," ","=")</f>
        <v xml:space="preserve"> </v>
      </c>
      <c r="AO112" s="2146"/>
      <c r="AP112" s="2146"/>
      <c r="AQ112" s="2146"/>
      <c r="AR112" s="2146"/>
      <c r="AS112" s="1620" t="str">
        <f>IF(FY362=0,"",FY362)</f>
        <v/>
      </c>
      <c r="AT112" s="2191" t="str">
        <f>IF(AY112="","","/")</f>
        <v/>
      </c>
      <c r="AU112" s="2191"/>
      <c r="AV112" s="2191"/>
      <c r="AW112" s="2191"/>
      <c r="AX112" s="2191"/>
      <c r="AY112" s="1620" t="str">
        <f>IF(FZ362=0,"",FZ362)</f>
        <v/>
      </c>
      <c r="AZ112" s="1619"/>
      <c r="BA112" s="1619"/>
      <c r="BB112" s="1619"/>
      <c r="BC112" s="1764" t="str">
        <f>IF(AS112="","","&lt;")</f>
        <v/>
      </c>
      <c r="BD112" s="1518"/>
      <c r="BE112" s="1518"/>
      <c r="BF112" s="1518">
        <v>0</v>
      </c>
      <c r="BG112" s="1566"/>
      <c r="BH112" s="1385"/>
      <c r="BI112" s="467"/>
      <c r="BJ112" s="468"/>
      <c r="BK112" s="417"/>
      <c r="BL112" s="1455">
        <f>FY362</f>
        <v>0</v>
      </c>
      <c r="BM112" s="417"/>
      <c r="BN112" s="417"/>
      <c r="BO112" s="417"/>
      <c r="BP112" s="417"/>
      <c r="BQ112" s="417"/>
      <c r="BR112" s="426"/>
      <c r="BS112" s="426"/>
      <c r="BT112" s="426"/>
      <c r="BU112" s="426"/>
      <c r="BV112" s="426"/>
      <c r="BX112" s="480"/>
      <c r="BY112" s="480"/>
      <c r="BZ112" s="418"/>
      <c r="CA112" s="418"/>
      <c r="CB112" s="418"/>
      <c r="CC112" s="418"/>
      <c r="CD112" s="418"/>
      <c r="CE112" s="414"/>
      <c r="CF112" s="414"/>
      <c r="CG112" s="414"/>
      <c r="CH112" s="414"/>
      <c r="CI112" s="414"/>
      <c r="CJ112" s="414"/>
      <c r="CK112" s="414"/>
      <c r="CL112" s="414"/>
      <c r="CM112" s="414"/>
      <c r="CN112" s="414"/>
      <c r="CO112" s="426"/>
      <c r="CP112" s="414"/>
      <c r="CQ112" s="414"/>
      <c r="CR112" s="414"/>
      <c r="CS112" s="414"/>
      <c r="CT112" s="414"/>
      <c r="CU112" s="414"/>
      <c r="CV112" s="414"/>
      <c r="CW112" s="414"/>
      <c r="CX112" s="2059"/>
      <c r="CY112" s="414"/>
      <c r="CZ112" s="442"/>
      <c r="DA112" s="1960"/>
      <c r="DB112" s="1960"/>
      <c r="DC112" s="1960"/>
      <c r="DD112" s="1960"/>
      <c r="DE112" s="443"/>
      <c r="DF112" s="446"/>
      <c r="DG112" s="446"/>
      <c r="DH112" s="446"/>
      <c r="DI112" s="446"/>
      <c r="DJ112" s="446"/>
      <c r="DK112" s="446"/>
      <c r="DL112" s="446"/>
      <c r="DM112" s="446"/>
      <c r="DN112" s="446"/>
      <c r="DO112" s="446"/>
      <c r="DP112" s="446"/>
      <c r="DQ112" s="446"/>
      <c r="DR112" s="446"/>
      <c r="DS112" s="446"/>
      <c r="DT112" s="446"/>
      <c r="DU112" s="446"/>
      <c r="DV112" s="446"/>
      <c r="DW112" s="446"/>
      <c r="DX112" s="446"/>
      <c r="DY112" s="446"/>
      <c r="DZ112" s="446"/>
      <c r="EA112" s="447"/>
      <c r="EB112" s="447"/>
      <c r="EC112" s="447"/>
      <c r="ED112" s="447"/>
      <c r="EE112" s="447"/>
      <c r="EF112" s="447"/>
      <c r="EG112" s="447"/>
      <c r="EH112" s="447"/>
      <c r="EI112" s="447"/>
      <c r="EJ112" s="447"/>
      <c r="EK112" s="447"/>
      <c r="EL112" s="447"/>
      <c r="EM112" s="447"/>
      <c r="EN112" s="447"/>
      <c r="EO112" s="400"/>
      <c r="EP112" s="400"/>
      <c r="EQ112" s="434"/>
      <c r="ER112" s="445"/>
      <c r="ES112" s="387"/>
      <c r="ET112" s="69"/>
      <c r="EU112" s="69"/>
      <c r="EV112" s="69"/>
      <c r="EW112" s="69"/>
      <c r="EX112" s="69"/>
      <c r="EY112" s="69"/>
      <c r="FH112" s="57"/>
      <c r="FP112" s="1"/>
      <c r="FS112" s="66"/>
      <c r="FT112" s="1"/>
      <c r="FU112" s="1"/>
      <c r="FY112" s="66"/>
      <c r="FZ112" s="66"/>
      <c r="GE112" s="1"/>
      <c r="GJ112" s="99"/>
      <c r="GK112" s="100"/>
      <c r="GL112" s="101"/>
      <c r="GM112" s="101"/>
      <c r="GO112" s="62"/>
      <c r="GP112" s="63"/>
      <c r="GQ112" s="63"/>
      <c r="GR112" s="62"/>
      <c r="GX112" s="1"/>
      <c r="GY112" s="1"/>
      <c r="HH112" s="65"/>
      <c r="HI112" s="87"/>
      <c r="HJ112" s="88"/>
      <c r="HK112" s="89"/>
      <c r="HL112" s="89"/>
      <c r="HM112" s="89"/>
      <c r="HN112" s="89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</row>
    <row r="113" spans="1:238" ht="4" customHeight="1">
      <c r="A113" s="1230"/>
      <c r="B113" s="1426"/>
      <c r="C113" s="1608"/>
      <c r="D113" s="1609"/>
      <c r="E113" s="1609"/>
      <c r="F113" s="1609"/>
      <c r="G113" s="1609"/>
      <c r="H113" s="1609"/>
      <c r="I113" s="1609"/>
      <c r="J113" s="1609"/>
      <c r="K113" s="1609"/>
      <c r="L113" s="1609"/>
      <c r="M113" s="1518"/>
      <c r="N113" s="1518"/>
      <c r="O113" s="1518"/>
      <c r="P113" s="1518"/>
      <c r="Q113" s="1518"/>
      <c r="R113" s="1518"/>
      <c r="S113" s="1518"/>
      <c r="T113" s="1494"/>
      <c r="U113" s="1494"/>
      <c r="V113" s="1494"/>
      <c r="W113" s="1494"/>
      <c r="X113" s="1494"/>
      <c r="Y113" s="1494"/>
      <c r="Z113" s="1494"/>
      <c r="AA113" s="1494"/>
      <c r="AB113" s="1494"/>
      <c r="AC113" s="1494"/>
      <c r="AD113" s="1494"/>
      <c r="AE113" s="1494"/>
      <c r="AF113" s="1494"/>
      <c r="AG113" s="1469"/>
      <c r="AH113" s="1469"/>
      <c r="AI113" s="1469"/>
      <c r="AJ113" s="1469"/>
      <c r="AK113" s="1469"/>
      <c r="AL113" s="1469"/>
      <c r="AM113" s="1505"/>
      <c r="AN113" s="1469"/>
      <c r="AO113" s="1469"/>
      <c r="AP113" s="1469"/>
      <c r="AQ113" s="1469"/>
      <c r="AR113" s="1469"/>
      <c r="AS113" s="1469"/>
      <c r="AT113" s="1505"/>
      <c r="AU113" s="1505"/>
      <c r="AV113" s="1505"/>
      <c r="AW113" s="1505"/>
      <c r="AX113" s="1505"/>
      <c r="AY113" s="1474"/>
      <c r="AZ113" s="1474"/>
      <c r="BA113" s="1474"/>
      <c r="BB113" s="1474"/>
      <c r="BC113" s="1474"/>
      <c r="BD113" s="1518"/>
      <c r="BE113" s="1518"/>
      <c r="BF113" s="1518"/>
      <c r="BG113" s="1566"/>
      <c r="BH113" s="1385"/>
      <c r="BI113" s="467"/>
      <c r="BJ113" s="468"/>
      <c r="BK113" s="417"/>
      <c r="BL113" s="417"/>
      <c r="BM113" s="417"/>
      <c r="BN113" s="417"/>
      <c r="BO113" s="417"/>
      <c r="BP113" s="417"/>
      <c r="BQ113" s="417"/>
      <c r="BR113" s="426"/>
      <c r="BS113" s="426"/>
      <c r="BT113" s="426"/>
      <c r="BU113" s="426"/>
      <c r="BV113" s="426"/>
      <c r="BW113" s="418"/>
      <c r="BX113" s="418"/>
      <c r="BY113" s="418"/>
      <c r="BZ113" s="418"/>
      <c r="CA113" s="418"/>
      <c r="CB113" s="418"/>
      <c r="CC113" s="418"/>
      <c r="CD113" s="418"/>
      <c r="CE113" s="414"/>
      <c r="CF113" s="414"/>
      <c r="CG113" s="414"/>
      <c r="CH113" s="414"/>
      <c r="CI113" s="414"/>
      <c r="CJ113" s="414"/>
      <c r="CK113" s="414"/>
      <c r="CL113" s="414"/>
      <c r="CM113" s="414"/>
      <c r="CN113" s="414"/>
      <c r="CO113" s="426"/>
      <c r="CP113" s="414"/>
      <c r="CQ113" s="414"/>
      <c r="CR113" s="414"/>
      <c r="CS113" s="414"/>
      <c r="CT113" s="414"/>
      <c r="CU113" s="414"/>
      <c r="CV113" s="414"/>
      <c r="CW113" s="414"/>
      <c r="CX113" s="2059"/>
      <c r="CY113" s="414"/>
      <c r="CZ113" s="442"/>
      <c r="DA113" s="1960"/>
      <c r="DB113" s="1960"/>
      <c r="DC113" s="1960"/>
      <c r="DD113" s="1960"/>
      <c r="DE113" s="443"/>
      <c r="DF113" s="446"/>
      <c r="DG113" s="446"/>
      <c r="DH113" s="446"/>
      <c r="DI113" s="446"/>
      <c r="DJ113" s="446"/>
      <c r="DK113" s="446"/>
      <c r="DL113" s="446"/>
      <c r="DM113" s="446"/>
      <c r="DN113" s="446"/>
      <c r="DO113" s="446"/>
      <c r="DP113" s="446"/>
      <c r="DQ113" s="446"/>
      <c r="DR113" s="446"/>
      <c r="DS113" s="446"/>
      <c r="DT113" s="446"/>
      <c r="DU113" s="446"/>
      <c r="DV113" s="446"/>
      <c r="DW113" s="446"/>
      <c r="DX113" s="446"/>
      <c r="DY113" s="446"/>
      <c r="DZ113" s="446"/>
      <c r="EA113" s="447"/>
      <c r="EB113" s="447"/>
      <c r="EC113" s="447"/>
      <c r="ED113" s="447"/>
      <c r="EE113" s="447"/>
      <c r="EF113" s="447"/>
      <c r="EG113" s="447"/>
      <c r="EH113" s="447"/>
      <c r="EI113" s="447"/>
      <c r="EJ113" s="447"/>
      <c r="EK113" s="447"/>
      <c r="EL113" s="447"/>
      <c r="EM113" s="447"/>
      <c r="EN113" s="447"/>
      <c r="EO113" s="400"/>
      <c r="EP113" s="400"/>
      <c r="EQ113" s="434"/>
      <c r="ER113" s="445"/>
      <c r="ES113" s="387"/>
      <c r="ET113" s="69"/>
      <c r="EU113" s="69"/>
      <c r="EV113" s="69"/>
      <c r="EW113" s="69"/>
      <c r="EX113" s="69"/>
      <c r="EY113" s="69"/>
      <c r="FH113" s="57"/>
      <c r="FP113" s="1"/>
      <c r="FS113" s="66"/>
      <c r="FT113" s="1"/>
      <c r="FU113" s="1"/>
      <c r="FY113" s="66"/>
      <c r="FZ113" s="66"/>
      <c r="GE113" s="1"/>
      <c r="GJ113" s="99"/>
      <c r="GK113" s="100"/>
      <c r="GL113" s="101"/>
      <c r="GM113" s="101"/>
      <c r="GO113" s="62"/>
      <c r="GP113" s="63"/>
      <c r="GQ113" s="63"/>
      <c r="GR113" s="62"/>
      <c r="GX113" s="1"/>
      <c r="GY113" s="1"/>
      <c r="HH113" s="65"/>
      <c r="HI113" s="87"/>
      <c r="HJ113" s="88"/>
      <c r="HK113" s="89"/>
      <c r="HL113" s="89"/>
      <c r="HM113" s="89"/>
      <c r="HN113" s="89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</row>
    <row r="114" spans="1:238" ht="35" customHeight="1">
      <c r="A114" s="1230"/>
      <c r="B114" s="1426"/>
      <c r="C114" s="1608"/>
      <c r="D114" s="1609"/>
      <c r="E114" s="1609"/>
      <c r="F114" s="1609"/>
      <c r="G114" s="1609"/>
      <c r="H114" s="1609"/>
      <c r="I114" s="1609"/>
      <c r="J114" s="1609"/>
      <c r="K114" s="1609"/>
      <c r="L114" s="1609"/>
      <c r="M114" s="1518"/>
      <c r="N114" s="1518"/>
      <c r="O114" s="1518"/>
      <c r="P114" s="1518"/>
      <c r="Q114" s="1518"/>
      <c r="R114" s="1518"/>
      <c r="S114" s="1518"/>
      <c r="T114" s="1532"/>
      <c r="U114" s="1494"/>
      <c r="V114" s="1494"/>
      <c r="W114" s="1494"/>
      <c r="X114" s="1494"/>
      <c r="Y114" s="1494"/>
      <c r="Z114" s="1494"/>
      <c r="AA114" s="1494"/>
      <c r="AB114" s="1494"/>
      <c r="AC114" s="1494"/>
      <c r="AD114" s="1494"/>
      <c r="AE114" s="1494"/>
      <c r="AF114" s="1494"/>
      <c r="AG114" s="1469"/>
      <c r="AH114" s="1469"/>
      <c r="AI114" s="1469"/>
      <c r="AJ114" s="1469"/>
      <c r="AK114" s="1469"/>
      <c r="AL114" s="1622" t="str">
        <f>IF(AS114="","","&gt;")</f>
        <v/>
      </c>
      <c r="AM114" s="2144" t="str">
        <f>IF(AS114="",""," TOTALS &gt; ")</f>
        <v/>
      </c>
      <c r="AN114" s="2144"/>
      <c r="AO114" s="2144"/>
      <c r="AP114" s="2144"/>
      <c r="AQ114" s="2144"/>
      <c r="AR114" s="2144"/>
      <c r="AS114" s="1587" t="str">
        <f>IF(GE509=0,"",GE509)</f>
        <v/>
      </c>
      <c r="AT114" s="2144" t="str">
        <f>IF(AY114="","","/")</f>
        <v/>
      </c>
      <c r="AU114" s="2144"/>
      <c r="AV114" s="2144"/>
      <c r="AW114" s="2144"/>
      <c r="AX114" s="2144"/>
      <c r="AY114" s="1587" t="str">
        <f>IF(GF509=0,"",GF509)</f>
        <v/>
      </c>
      <c r="AZ114" s="1570"/>
      <c r="BA114" s="1573"/>
      <c r="BB114" s="1573"/>
      <c r="BC114" s="1765" t="str">
        <f>IF(AS114="","","&lt;")</f>
        <v/>
      </c>
      <c r="BD114" s="1518"/>
      <c r="BE114" s="1518"/>
      <c r="BF114" s="1518"/>
      <c r="BG114" s="1566"/>
      <c r="BH114" s="1385"/>
      <c r="BI114" s="467"/>
      <c r="BJ114" s="468"/>
      <c r="BK114" s="417"/>
      <c r="BL114" s="417"/>
      <c r="BM114" s="417"/>
      <c r="BN114" s="417"/>
      <c r="BO114" s="417"/>
      <c r="BP114" s="417"/>
      <c r="BQ114" s="417"/>
      <c r="BR114" s="426"/>
      <c r="BS114" s="426"/>
      <c r="BT114" s="426"/>
      <c r="BU114" s="426"/>
      <c r="BV114" s="426"/>
      <c r="BW114" s="418"/>
      <c r="BX114" s="418"/>
      <c r="BY114" s="418"/>
      <c r="BZ114" s="418"/>
      <c r="CA114" s="418"/>
      <c r="CB114" s="418"/>
      <c r="CC114" s="418"/>
      <c r="CD114" s="418"/>
      <c r="CE114" s="414"/>
      <c r="CF114" s="414"/>
      <c r="CG114" s="414"/>
      <c r="CH114" s="414"/>
      <c r="CI114" s="414"/>
      <c r="CJ114" s="414"/>
      <c r="CK114" s="414"/>
      <c r="CL114" s="414"/>
      <c r="CM114" s="414"/>
      <c r="CN114" s="414"/>
      <c r="CO114" s="426"/>
      <c r="CP114" s="414"/>
      <c r="CQ114" s="414"/>
      <c r="CR114" s="414"/>
      <c r="CS114" s="414"/>
      <c r="CT114" s="414"/>
      <c r="CU114" s="414"/>
      <c r="CV114" s="414"/>
      <c r="CW114" s="414"/>
      <c r="CX114" s="2059"/>
      <c r="CY114" s="414"/>
      <c r="CZ114" s="442"/>
      <c r="DA114" s="1960"/>
      <c r="DB114" s="1960"/>
      <c r="DC114" s="1960"/>
      <c r="DD114" s="1960"/>
      <c r="DE114" s="443"/>
      <c r="DF114" s="446"/>
      <c r="DG114" s="446"/>
      <c r="DH114" s="446"/>
      <c r="DI114" s="446"/>
      <c r="DJ114" s="446"/>
      <c r="DK114" s="446"/>
      <c r="DL114" s="446"/>
      <c r="DM114" s="446"/>
      <c r="DN114" s="446"/>
      <c r="DO114" s="446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447"/>
      <c r="EB114" s="447"/>
      <c r="EC114" s="447"/>
      <c r="ED114" s="447"/>
      <c r="EE114" s="447"/>
      <c r="EF114" s="447"/>
      <c r="EG114" s="447"/>
      <c r="EH114" s="447"/>
      <c r="EI114" s="447"/>
      <c r="EJ114" s="447"/>
      <c r="EK114" s="447"/>
      <c r="EL114" s="447"/>
      <c r="EM114" s="447"/>
      <c r="EN114" s="447"/>
      <c r="EO114" s="400"/>
      <c r="EP114" s="400"/>
      <c r="EQ114" s="434"/>
      <c r="ER114" s="445"/>
      <c r="ES114" s="387"/>
      <c r="ET114" s="69"/>
      <c r="EU114" s="69"/>
      <c r="EV114" s="69"/>
      <c r="EW114" s="69"/>
      <c r="EX114" s="69"/>
      <c r="EY114" s="69"/>
      <c r="FH114" s="57"/>
      <c r="FP114" s="1"/>
      <c r="FS114" s="66"/>
      <c r="FT114" s="1"/>
      <c r="FU114" s="1"/>
      <c r="FY114" s="66"/>
      <c r="FZ114" s="66"/>
      <c r="GE114" s="1"/>
      <c r="GJ114" s="99"/>
      <c r="GK114" s="100"/>
      <c r="GL114" s="101"/>
      <c r="GM114" s="101"/>
      <c r="GO114" s="62"/>
      <c r="GP114" s="63"/>
      <c r="GQ114" s="63"/>
      <c r="GR114" s="62"/>
      <c r="GX114" s="1"/>
      <c r="GY114" s="1"/>
      <c r="HH114" s="65"/>
      <c r="HI114" s="87"/>
      <c r="HJ114" s="88"/>
      <c r="HK114" s="89"/>
      <c r="HL114" s="89"/>
      <c r="HM114" s="89"/>
      <c r="HN114" s="89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</row>
    <row r="115" spans="1:238" ht="16" customHeight="1">
      <c r="A115" s="1230"/>
      <c r="B115" s="1426"/>
      <c r="C115" s="1470"/>
      <c r="D115" s="1423"/>
      <c r="E115" s="1423"/>
      <c r="F115" s="1423"/>
      <c r="G115" s="1423"/>
      <c r="H115" s="1423"/>
      <c r="I115" s="1423"/>
      <c r="J115" s="1423"/>
      <c r="K115" s="1423"/>
      <c r="L115" s="1423"/>
      <c r="M115" s="1518"/>
      <c r="N115" s="1518"/>
      <c r="O115" s="1580"/>
      <c r="P115" s="1518"/>
      <c r="Q115" s="1518"/>
      <c r="R115" s="1518"/>
      <c r="S115" s="1518"/>
      <c r="T115" s="1580"/>
      <c r="U115" s="1610"/>
      <c r="V115" s="1494"/>
      <c r="W115" s="1494"/>
      <c r="X115" s="1494"/>
      <c r="Y115" s="1494"/>
      <c r="Z115" s="1494"/>
      <c r="AA115" s="1494"/>
      <c r="AB115" s="1494"/>
      <c r="AC115" s="1494"/>
      <c r="AD115" s="1494"/>
      <c r="AE115" s="1494"/>
      <c r="AF115" s="1494"/>
      <c r="AG115" s="1469"/>
      <c r="AH115" s="1469"/>
      <c r="AI115" s="1469"/>
      <c r="AJ115" s="1469"/>
      <c r="AK115" s="1469"/>
      <c r="AL115" s="1469"/>
      <c r="AM115" s="1505"/>
      <c r="AN115" s="1469"/>
      <c r="AO115" s="1469"/>
      <c r="AP115" s="1469"/>
      <c r="AQ115" s="1469"/>
      <c r="AR115" s="1469"/>
      <c r="AS115" s="1469"/>
      <c r="AT115" s="1469"/>
      <c r="AU115" s="1469"/>
      <c r="AV115" s="1469"/>
      <c r="AW115" s="1474"/>
      <c r="AX115" s="1474"/>
      <c r="AY115" s="1474"/>
      <c r="AZ115" s="1474"/>
      <c r="BA115" s="1474"/>
      <c r="BB115" s="1474"/>
      <c r="BC115" s="1474"/>
      <c r="BD115" s="1518"/>
      <c r="BE115" s="1518"/>
      <c r="BF115" s="1518"/>
      <c r="BG115" s="1566"/>
      <c r="BH115" s="1385"/>
      <c r="BI115" s="467"/>
      <c r="BJ115" s="468"/>
      <c r="BK115" s="417"/>
      <c r="BL115" s="417"/>
      <c r="BM115" s="417"/>
      <c r="BN115" s="417"/>
      <c r="BO115" s="417"/>
      <c r="BP115" s="417"/>
      <c r="BQ115" s="417"/>
      <c r="BR115" s="426"/>
      <c r="BS115" s="426"/>
      <c r="BT115" s="426"/>
      <c r="BU115" s="426"/>
      <c r="BV115" s="426"/>
      <c r="BW115" s="418"/>
      <c r="BX115" s="418"/>
      <c r="BY115" s="418"/>
      <c r="BZ115" s="418"/>
      <c r="CA115" s="418"/>
      <c r="CB115" s="418"/>
      <c r="CC115" s="418"/>
      <c r="CD115" s="418"/>
      <c r="CE115" s="414"/>
      <c r="CF115" s="414"/>
      <c r="CG115" s="414"/>
      <c r="CH115" s="414"/>
      <c r="CI115" s="414"/>
      <c r="CJ115" s="414"/>
      <c r="CK115" s="414"/>
      <c r="CL115" s="414"/>
      <c r="CM115" s="414"/>
      <c r="CN115" s="414"/>
      <c r="CO115" s="426"/>
      <c r="CP115" s="414"/>
      <c r="CQ115" s="414"/>
      <c r="CR115" s="414"/>
      <c r="CS115" s="414"/>
      <c r="CT115" s="414"/>
      <c r="CU115" s="414"/>
      <c r="CV115" s="414"/>
      <c r="CW115" s="414"/>
      <c r="CX115" s="2059"/>
      <c r="CY115" s="414"/>
      <c r="CZ115" s="442"/>
      <c r="DA115" s="1960"/>
      <c r="DB115" s="1960"/>
      <c r="DC115" s="1960"/>
      <c r="DD115" s="1960"/>
      <c r="DE115" s="443"/>
      <c r="DF115" s="446"/>
      <c r="DG115" s="446"/>
      <c r="DH115" s="446"/>
      <c r="DI115" s="446"/>
      <c r="DJ115" s="446"/>
      <c r="DK115" s="446"/>
      <c r="DL115" s="446"/>
      <c r="DM115" s="446"/>
      <c r="DN115" s="446"/>
      <c r="DO115" s="446"/>
      <c r="DP115" s="446"/>
      <c r="DQ115" s="446"/>
      <c r="DR115" s="446"/>
      <c r="DS115" s="446"/>
      <c r="DT115" s="446"/>
      <c r="DU115" s="446"/>
      <c r="DV115" s="446"/>
      <c r="DW115" s="446"/>
      <c r="DX115" s="446"/>
      <c r="DY115" s="446"/>
      <c r="DZ115" s="446"/>
      <c r="EA115" s="447"/>
      <c r="EB115" s="447"/>
      <c r="EC115" s="447"/>
      <c r="ED115" s="447"/>
      <c r="EE115" s="447"/>
      <c r="EF115" s="447"/>
      <c r="EG115" s="447"/>
      <c r="EH115" s="447"/>
      <c r="EI115" s="447"/>
      <c r="EJ115" s="447"/>
      <c r="EK115" s="447"/>
      <c r="EL115" s="447"/>
      <c r="EM115" s="447"/>
      <c r="EN115" s="447"/>
      <c r="EO115" s="400"/>
      <c r="EP115" s="400"/>
      <c r="EQ115" s="434"/>
      <c r="ER115" s="445"/>
      <c r="ES115" s="387"/>
      <c r="ET115" s="69"/>
      <c r="EU115" s="69"/>
      <c r="EV115" s="69"/>
      <c r="EW115" s="69"/>
      <c r="EX115" s="69"/>
      <c r="EY115" s="69"/>
      <c r="FH115" s="57"/>
      <c r="FP115" s="1"/>
      <c r="FS115" s="66"/>
      <c r="FT115" s="1"/>
      <c r="FU115" s="1"/>
      <c r="FY115" s="66"/>
      <c r="FZ115" s="66"/>
      <c r="GE115" s="1"/>
      <c r="GJ115" s="99"/>
      <c r="GK115" s="100"/>
      <c r="GL115" s="101"/>
      <c r="GM115" s="101"/>
      <c r="GO115" s="62"/>
      <c r="GP115" s="63"/>
      <c r="GQ115" s="63"/>
      <c r="GR115" s="62"/>
      <c r="GX115" s="1"/>
      <c r="GY115" s="1"/>
      <c r="HH115" s="65"/>
      <c r="HI115" s="87"/>
      <c r="HJ115" s="88"/>
      <c r="HK115" s="89"/>
      <c r="HL115" s="89"/>
      <c r="HM115" s="89"/>
      <c r="HN115" s="89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</row>
    <row r="116" spans="1:238" ht="35" customHeight="1">
      <c r="A116" s="1230"/>
      <c r="B116" s="1426"/>
      <c r="C116" s="1556"/>
      <c r="D116" s="1552"/>
      <c r="E116" s="1552"/>
      <c r="F116" s="1552"/>
      <c r="G116" s="1552"/>
      <c r="H116" s="1552"/>
      <c r="I116" s="1552"/>
      <c r="J116" s="1552"/>
      <c r="K116" s="1552"/>
      <c r="L116" s="1552"/>
      <c r="M116" s="1518"/>
      <c r="N116" s="1518"/>
      <c r="O116" s="1734" t="str">
        <f>IF(AS120="","","VPC TRAVEL")</f>
        <v/>
      </c>
      <c r="P116" s="1518"/>
      <c r="Q116" s="1518"/>
      <c r="R116" s="1518"/>
      <c r="S116" s="1518"/>
      <c r="T116" s="1624" t="str">
        <f>IF(AS116="","","&gt;")</f>
        <v/>
      </c>
      <c r="U116" s="1625"/>
      <c r="V116" s="1626"/>
      <c r="W116" s="1626"/>
      <c r="X116" s="1626"/>
      <c r="Y116" s="1626"/>
      <c r="Z116" s="1626"/>
      <c r="AA116" s="2145" t="str">
        <f>IF(AS116="","",BS248&amp;" Trip:  "&amp;BY248&amp;"  X  "&amp;CE248&amp;" Miles ")</f>
        <v/>
      </c>
      <c r="AB116" s="2145"/>
      <c r="AC116" s="2145"/>
      <c r="AD116" s="2145"/>
      <c r="AE116" s="2145"/>
      <c r="AF116" s="2145"/>
      <c r="AG116" s="2145"/>
      <c r="AH116" s="2145"/>
      <c r="AI116" s="2145"/>
      <c r="AJ116" s="2145"/>
      <c r="AK116" s="2145"/>
      <c r="AL116" s="2145"/>
      <c r="AM116" s="2145"/>
      <c r="AN116" s="2048" t="str">
        <f>IF(AA116="",""," = ")</f>
        <v/>
      </c>
      <c r="AO116" s="2048"/>
      <c r="AP116" s="2048"/>
      <c r="AQ116" s="2048"/>
      <c r="AR116" s="2048"/>
      <c r="AS116" s="1562" t="str">
        <f>IF(FQ177=0,"",FQ177)</f>
        <v/>
      </c>
      <c r="AT116" s="2051"/>
      <c r="AU116" s="2051"/>
      <c r="AV116" s="2051"/>
      <c r="AW116" s="2051"/>
      <c r="AX116" s="2051"/>
      <c r="AY116" s="1627"/>
      <c r="AZ116" s="1627"/>
      <c r="BA116" s="1563"/>
      <c r="BB116" s="1563"/>
      <c r="BC116" s="1766" t="str">
        <f>IF(AS116="","","&lt;")</f>
        <v/>
      </c>
      <c r="BD116" s="1518"/>
      <c r="BE116" s="1518"/>
      <c r="BF116" s="1518"/>
      <c r="BG116" s="1566"/>
      <c r="BH116" s="1385"/>
      <c r="BI116" s="467"/>
      <c r="BJ116" s="468"/>
      <c r="BK116" s="417"/>
      <c r="BL116" s="417"/>
      <c r="BM116" s="417"/>
      <c r="BN116" s="417"/>
      <c r="BO116" s="417"/>
      <c r="BP116" s="417"/>
      <c r="BQ116" s="417"/>
      <c r="BR116" s="426"/>
      <c r="BS116" s="426"/>
      <c r="BT116" s="426"/>
      <c r="BU116" s="426"/>
      <c r="BV116" s="426"/>
      <c r="BW116" s="418"/>
      <c r="BX116" s="418"/>
      <c r="BY116" s="418"/>
      <c r="BZ116" s="418"/>
      <c r="CA116" s="418"/>
      <c r="CB116" s="418"/>
      <c r="CC116" s="418"/>
      <c r="CD116" s="418"/>
      <c r="CE116" s="414"/>
      <c r="CF116" s="414"/>
      <c r="CG116" s="414"/>
      <c r="CH116" s="414"/>
      <c r="CI116" s="414"/>
      <c r="CJ116" s="414"/>
      <c r="CK116" s="414"/>
      <c r="CL116" s="414"/>
      <c r="CM116" s="414"/>
      <c r="CN116" s="414"/>
      <c r="CO116" s="426"/>
      <c r="CP116" s="414"/>
      <c r="CQ116" s="414"/>
      <c r="CR116" s="414"/>
      <c r="CS116" s="414"/>
      <c r="CT116" s="414"/>
      <c r="CU116" s="414"/>
      <c r="CV116" s="414"/>
      <c r="CW116" s="414"/>
      <c r="CX116" s="2059"/>
      <c r="CY116" s="414"/>
      <c r="CZ116" s="442"/>
      <c r="DA116" s="1960"/>
      <c r="DB116" s="1960"/>
      <c r="DC116" s="1960"/>
      <c r="DD116" s="1960"/>
      <c r="DE116" s="443"/>
      <c r="DF116" s="446"/>
      <c r="DG116" s="446"/>
      <c r="DH116" s="446"/>
      <c r="DI116" s="446"/>
      <c r="DJ116" s="446"/>
      <c r="DK116" s="446"/>
      <c r="DL116" s="446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6"/>
      <c r="EA116" s="447"/>
      <c r="EB116" s="447"/>
      <c r="EC116" s="447"/>
      <c r="ED116" s="447"/>
      <c r="EE116" s="447"/>
      <c r="EF116" s="447"/>
      <c r="EG116" s="447"/>
      <c r="EH116" s="447"/>
      <c r="EI116" s="447"/>
      <c r="EJ116" s="447"/>
      <c r="EK116" s="447"/>
      <c r="EL116" s="447"/>
      <c r="EM116" s="447"/>
      <c r="EN116" s="447"/>
      <c r="EO116" s="400"/>
      <c r="EP116" s="400"/>
      <c r="EQ116" s="434"/>
      <c r="ER116" s="445"/>
      <c r="ES116" s="387"/>
      <c r="ET116" s="69"/>
      <c r="EU116" s="69"/>
      <c r="EV116" s="69"/>
      <c r="EW116" s="69"/>
      <c r="EX116" s="69"/>
      <c r="EY116" s="69"/>
      <c r="FH116" s="57"/>
      <c r="FP116" s="1"/>
      <c r="FS116" s="66"/>
      <c r="FT116" s="1"/>
      <c r="FU116" s="1"/>
      <c r="FY116" s="66"/>
      <c r="FZ116" s="66"/>
      <c r="GE116" s="1"/>
      <c r="GJ116" s="99"/>
      <c r="GK116" s="100"/>
      <c r="GL116" s="101"/>
      <c r="GM116" s="101"/>
      <c r="GO116" s="62"/>
      <c r="GP116" s="63"/>
      <c r="GQ116" s="63"/>
      <c r="GR116" s="62"/>
      <c r="GX116" s="1"/>
      <c r="GY116" s="1"/>
      <c r="HH116" s="65"/>
      <c r="HI116" s="87"/>
      <c r="HJ116" s="88"/>
      <c r="HK116" s="89"/>
      <c r="HL116" s="89"/>
      <c r="HM116" s="89"/>
      <c r="HN116" s="89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</row>
    <row r="117" spans="1:238" ht="4" customHeight="1">
      <c r="A117" s="1230"/>
      <c r="B117" s="1426"/>
      <c r="C117" s="1556"/>
      <c r="D117" s="1552"/>
      <c r="E117" s="1552"/>
      <c r="F117" s="1552"/>
      <c r="G117" s="1552"/>
      <c r="H117" s="1552"/>
      <c r="I117" s="1552"/>
      <c r="J117" s="1552"/>
      <c r="K117" s="1552"/>
      <c r="L117" s="1552"/>
      <c r="M117" s="1518"/>
      <c r="N117" s="1518"/>
      <c r="O117" s="1518"/>
      <c r="P117" s="1518"/>
      <c r="Q117" s="1518"/>
      <c r="R117" s="1518"/>
      <c r="S117" s="1518"/>
      <c r="T117" s="1494"/>
      <c r="U117" s="1494"/>
      <c r="V117" s="1628"/>
      <c r="W117" s="1628"/>
      <c r="X117" s="1628"/>
      <c r="Y117" s="1628"/>
      <c r="Z117" s="1628"/>
      <c r="AA117" s="1517"/>
      <c r="AB117" s="1517"/>
      <c r="AC117" s="1517"/>
      <c r="AD117" s="1517"/>
      <c r="AE117" s="1517"/>
      <c r="AF117" s="1517"/>
      <c r="AG117" s="1505"/>
      <c r="AH117" s="1505"/>
      <c r="AI117" s="1505"/>
      <c r="AJ117" s="1505"/>
      <c r="AK117" s="1505"/>
      <c r="AL117" s="1505"/>
      <c r="AM117" s="1505"/>
      <c r="AN117" s="1469"/>
      <c r="AO117" s="1469"/>
      <c r="AP117" s="1469"/>
      <c r="AQ117" s="1469"/>
      <c r="AR117" s="1469"/>
      <c r="AS117" s="1469"/>
      <c r="AT117" s="1505"/>
      <c r="AU117" s="1505"/>
      <c r="AV117" s="1505"/>
      <c r="AW117" s="1565"/>
      <c r="AX117" s="1565"/>
      <c r="AY117" s="1629"/>
      <c r="AZ117" s="1629"/>
      <c r="BA117" s="1474"/>
      <c r="BB117" s="1474"/>
      <c r="BC117" s="1474"/>
      <c r="BD117" s="1518"/>
      <c r="BE117" s="1518"/>
      <c r="BF117" s="1518"/>
      <c r="BG117" s="1566"/>
      <c r="BH117" s="1385"/>
      <c r="BI117" s="467"/>
      <c r="BJ117" s="468"/>
      <c r="BK117" s="417"/>
      <c r="BL117" s="417"/>
      <c r="BM117" s="417"/>
      <c r="BN117" s="417"/>
      <c r="BO117" s="417"/>
      <c r="BP117" s="417"/>
      <c r="BQ117" s="417"/>
      <c r="BR117" s="426"/>
      <c r="BS117" s="426"/>
      <c r="BT117" s="426"/>
      <c r="BU117" s="426"/>
      <c r="BV117" s="426"/>
      <c r="BW117" s="418"/>
      <c r="BX117" s="418"/>
      <c r="BY117" s="418"/>
      <c r="BZ117" s="418"/>
      <c r="CA117" s="418"/>
      <c r="CB117" s="418"/>
      <c r="CC117" s="418"/>
      <c r="CD117" s="418"/>
      <c r="CE117" s="414"/>
      <c r="CF117" s="414"/>
      <c r="CG117" s="414"/>
      <c r="CH117" s="414"/>
      <c r="CI117" s="414"/>
      <c r="CJ117" s="414"/>
      <c r="CK117" s="414"/>
      <c r="CL117" s="414"/>
      <c r="CM117" s="414"/>
      <c r="CN117" s="414"/>
      <c r="CO117" s="426"/>
      <c r="CP117" s="414"/>
      <c r="CQ117" s="414"/>
      <c r="CR117" s="414"/>
      <c r="CS117" s="414"/>
      <c r="CT117" s="414"/>
      <c r="CU117" s="414"/>
      <c r="CV117" s="414"/>
      <c r="CW117" s="414"/>
      <c r="CX117" s="2059"/>
      <c r="CY117" s="414"/>
      <c r="CZ117" s="442"/>
      <c r="DA117" s="1960"/>
      <c r="DB117" s="1960"/>
      <c r="DC117" s="1960"/>
      <c r="DD117" s="1960"/>
      <c r="DE117" s="443"/>
      <c r="DF117" s="446"/>
      <c r="DG117" s="446"/>
      <c r="DH117" s="446"/>
      <c r="DI117" s="446"/>
      <c r="DJ117" s="446"/>
      <c r="DK117" s="446"/>
      <c r="DL117" s="446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6"/>
      <c r="EA117" s="447"/>
      <c r="EB117" s="447"/>
      <c r="EC117" s="447"/>
      <c r="ED117" s="447"/>
      <c r="EE117" s="447"/>
      <c r="EF117" s="447"/>
      <c r="EG117" s="447"/>
      <c r="EH117" s="447"/>
      <c r="EI117" s="447"/>
      <c r="EJ117" s="447"/>
      <c r="EK117" s="447"/>
      <c r="EL117" s="447"/>
      <c r="EM117" s="447"/>
      <c r="EN117" s="447"/>
      <c r="EO117" s="400"/>
      <c r="EP117" s="400"/>
      <c r="EQ117" s="434"/>
      <c r="ER117" s="445"/>
      <c r="ES117" s="387"/>
      <c r="ET117" s="69"/>
      <c r="EU117" s="69"/>
      <c r="EV117" s="69"/>
      <c r="EW117" s="69"/>
      <c r="EX117" s="69"/>
      <c r="EY117" s="69"/>
      <c r="FH117" s="57"/>
      <c r="FP117" s="1"/>
      <c r="FS117" s="66"/>
      <c r="FT117" s="1"/>
      <c r="FU117" s="1"/>
      <c r="FY117" s="66"/>
      <c r="FZ117" s="66"/>
      <c r="GE117" s="1"/>
      <c r="GJ117" s="99"/>
      <c r="GK117" s="100"/>
      <c r="GL117" s="101"/>
      <c r="GM117" s="101"/>
      <c r="GO117" s="62"/>
      <c r="GP117" s="63"/>
      <c r="GQ117" s="63"/>
      <c r="GR117" s="62"/>
      <c r="GX117" s="1"/>
      <c r="GY117" s="1"/>
      <c r="HH117" s="65"/>
      <c r="HI117" s="87"/>
      <c r="HJ117" s="88"/>
      <c r="HK117" s="89"/>
      <c r="HL117" s="89"/>
      <c r="HM117" s="89"/>
      <c r="HN117" s="89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</row>
    <row r="118" spans="1:238" ht="35" customHeight="1">
      <c r="A118" s="1230"/>
      <c r="B118" s="1426"/>
      <c r="C118" s="1556"/>
      <c r="D118" s="1552"/>
      <c r="E118" s="1552"/>
      <c r="F118" s="1552"/>
      <c r="G118" s="1552"/>
      <c r="H118" s="1552"/>
      <c r="I118" s="1552"/>
      <c r="J118" s="1552"/>
      <c r="K118" s="1552"/>
      <c r="L118" s="1552"/>
      <c r="M118" s="1518"/>
      <c r="N118" s="1518"/>
      <c r="O118" s="1518"/>
      <c r="P118" s="1518"/>
      <c r="Q118" s="1518"/>
      <c r="R118" s="1518"/>
      <c r="S118" s="1518"/>
      <c r="T118" s="1630" t="str">
        <f>IF(AS118="","","&gt;")</f>
        <v/>
      </c>
      <c r="U118" s="1631"/>
      <c r="V118" s="1632"/>
      <c r="W118" s="1632"/>
      <c r="X118" s="1632"/>
      <c r="Y118" s="1632"/>
      <c r="Z118" s="1632"/>
      <c r="AA118" s="2132" t="str">
        <f>IF(AS118="","",BS249&amp;" Trip:  "&amp;BY249&amp;"  X  "&amp;CE249&amp;" Miles ")</f>
        <v/>
      </c>
      <c r="AB118" s="2132"/>
      <c r="AC118" s="2132"/>
      <c r="AD118" s="2132"/>
      <c r="AE118" s="2132"/>
      <c r="AF118" s="2132"/>
      <c r="AG118" s="2132"/>
      <c r="AH118" s="2132"/>
      <c r="AI118" s="2132"/>
      <c r="AJ118" s="2132"/>
      <c r="AK118" s="2132"/>
      <c r="AL118" s="2132"/>
      <c r="AM118" s="2132"/>
      <c r="AN118" s="2063" t="str">
        <f>IF(AA118="",""," = ")</f>
        <v/>
      </c>
      <c r="AO118" s="2063"/>
      <c r="AP118" s="2063"/>
      <c r="AQ118" s="2063"/>
      <c r="AR118" s="2063"/>
      <c r="AS118" s="1633" t="str">
        <f>IF(FQ185=0,"",FQ185)</f>
        <v/>
      </c>
      <c r="AT118" s="2061"/>
      <c r="AU118" s="2061"/>
      <c r="AV118" s="2061"/>
      <c r="AW118" s="2061"/>
      <c r="AX118" s="2061"/>
      <c r="AY118" s="1634"/>
      <c r="AZ118" s="1634"/>
      <c r="BA118" s="1599"/>
      <c r="BB118" s="1599"/>
      <c r="BC118" s="1767" t="str">
        <f>IF(AS118="","","&lt;")</f>
        <v/>
      </c>
      <c r="BD118" s="1518"/>
      <c r="BE118" s="1518"/>
      <c r="BF118" s="1518"/>
      <c r="BG118" s="1566"/>
      <c r="BH118" s="1385"/>
      <c r="BI118" s="467"/>
      <c r="BJ118" s="468"/>
      <c r="BK118" s="417"/>
      <c r="BL118" s="417"/>
      <c r="BM118" s="417"/>
      <c r="BN118" s="417"/>
      <c r="BO118" s="417"/>
      <c r="BP118" s="417"/>
      <c r="BQ118" s="417"/>
      <c r="BR118" s="426"/>
      <c r="BS118" s="426"/>
      <c r="BT118" s="426"/>
      <c r="BU118" s="426"/>
      <c r="BV118" s="426"/>
      <c r="BW118" s="418"/>
      <c r="BX118" s="418"/>
      <c r="BY118" s="418"/>
      <c r="BZ118" s="418"/>
      <c r="CA118" s="418"/>
      <c r="CB118" s="418"/>
      <c r="CC118" s="418"/>
      <c r="CD118" s="418"/>
      <c r="CE118" s="414"/>
      <c r="CF118" s="414"/>
      <c r="CG118" s="414"/>
      <c r="CH118" s="414"/>
      <c r="CI118" s="414"/>
      <c r="CJ118" s="414"/>
      <c r="CK118" s="414"/>
      <c r="CL118" s="414"/>
      <c r="CM118" s="414"/>
      <c r="CN118" s="414"/>
      <c r="CO118" s="426"/>
      <c r="CP118" s="414"/>
      <c r="CQ118" s="414"/>
      <c r="CR118" s="414"/>
      <c r="CS118" s="414"/>
      <c r="CT118" s="414"/>
      <c r="CU118" s="414"/>
      <c r="CV118" s="414"/>
      <c r="CW118" s="414"/>
      <c r="CX118" s="2059"/>
      <c r="CY118" s="414"/>
      <c r="CZ118" s="442"/>
      <c r="DA118" s="1960"/>
      <c r="DB118" s="1960"/>
      <c r="DC118" s="1960"/>
      <c r="DD118" s="1960"/>
      <c r="DE118" s="443"/>
      <c r="DF118" s="446"/>
      <c r="DG118" s="446"/>
      <c r="DH118" s="446"/>
      <c r="DI118" s="446"/>
      <c r="DJ118" s="446"/>
      <c r="DK118" s="446"/>
      <c r="DL118" s="446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6"/>
      <c r="EA118" s="447"/>
      <c r="EB118" s="447"/>
      <c r="EC118" s="447"/>
      <c r="ED118" s="447"/>
      <c r="EE118" s="447"/>
      <c r="EF118" s="447"/>
      <c r="EG118" s="447"/>
      <c r="EH118" s="447"/>
      <c r="EI118" s="447"/>
      <c r="EJ118" s="447"/>
      <c r="EK118" s="447"/>
      <c r="EL118" s="447"/>
      <c r="EM118" s="447"/>
      <c r="EN118" s="447"/>
      <c r="EO118" s="400"/>
      <c r="EP118" s="400"/>
      <c r="EQ118" s="434"/>
      <c r="ER118" s="445"/>
      <c r="ES118" s="387"/>
      <c r="ET118" s="69"/>
      <c r="EU118" s="69"/>
      <c r="EV118" s="69"/>
      <c r="EW118" s="69"/>
      <c r="EX118" s="69"/>
      <c r="EY118" s="69"/>
      <c r="FH118" s="57"/>
      <c r="FP118" s="1"/>
      <c r="FS118" s="66"/>
      <c r="FT118" s="1"/>
      <c r="FU118" s="1"/>
      <c r="FY118" s="66"/>
      <c r="FZ118" s="66"/>
      <c r="GE118" s="1"/>
      <c r="GJ118" s="99"/>
      <c r="GK118" s="100"/>
      <c r="GL118" s="101"/>
      <c r="GM118" s="101"/>
      <c r="GO118" s="62"/>
      <c r="GP118" s="63"/>
      <c r="GQ118" s="63"/>
      <c r="GR118" s="62"/>
      <c r="GX118" s="1"/>
      <c r="GY118" s="1"/>
      <c r="HH118" s="65"/>
      <c r="HI118" s="87"/>
      <c r="HJ118" s="88"/>
      <c r="HK118" s="89"/>
      <c r="HL118" s="89"/>
      <c r="HM118" s="89"/>
      <c r="HN118" s="89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</row>
    <row r="119" spans="1:238" ht="4" customHeight="1">
      <c r="A119" s="1230"/>
      <c r="B119" s="1426"/>
      <c r="C119" s="1556"/>
      <c r="D119" s="1552"/>
      <c r="E119" s="1552"/>
      <c r="F119" s="1552"/>
      <c r="G119" s="1552"/>
      <c r="H119" s="1552"/>
      <c r="I119" s="1552"/>
      <c r="J119" s="1552"/>
      <c r="K119" s="1552"/>
      <c r="L119" s="1552"/>
      <c r="M119" s="1518"/>
      <c r="N119" s="1518"/>
      <c r="O119" s="1518"/>
      <c r="P119" s="1518"/>
      <c r="Q119" s="1518"/>
      <c r="R119" s="1518"/>
      <c r="S119" s="1518"/>
      <c r="T119" s="1494"/>
      <c r="U119" s="1494"/>
      <c r="V119" s="1628"/>
      <c r="W119" s="1628"/>
      <c r="X119" s="1628"/>
      <c r="Y119" s="1628"/>
      <c r="Z119" s="1628"/>
      <c r="AA119" s="1494"/>
      <c r="AB119" s="1494"/>
      <c r="AC119" s="1494"/>
      <c r="AD119" s="1494"/>
      <c r="AE119" s="1494"/>
      <c r="AF119" s="1494"/>
      <c r="AG119" s="1494"/>
      <c r="AH119" s="1494"/>
      <c r="AI119" s="1494"/>
      <c r="AJ119" s="1494"/>
      <c r="AK119" s="1494"/>
      <c r="AL119" s="1494"/>
      <c r="AM119" s="1494"/>
      <c r="AN119" s="1469"/>
      <c r="AO119" s="1469"/>
      <c r="AP119" s="1469"/>
      <c r="AQ119" s="1469"/>
      <c r="AR119" s="1469"/>
      <c r="AS119" s="1469"/>
      <c r="AT119" s="1505"/>
      <c r="AU119" s="1505"/>
      <c r="AV119" s="1505"/>
      <c r="AW119" s="1565"/>
      <c r="AX119" s="1565"/>
      <c r="AY119" s="1629"/>
      <c r="AZ119" s="1629"/>
      <c r="BA119" s="1474"/>
      <c r="BB119" s="1474"/>
      <c r="BC119" s="1474"/>
      <c r="BD119" s="1518"/>
      <c r="BE119" s="1518"/>
      <c r="BF119" s="1518"/>
      <c r="BG119" s="1566"/>
      <c r="BH119" s="1385"/>
      <c r="BI119" s="467"/>
      <c r="BJ119" s="468"/>
      <c r="BK119" s="417"/>
      <c r="BL119" s="417"/>
      <c r="BM119" s="417"/>
      <c r="BN119" s="417"/>
      <c r="BO119" s="417"/>
      <c r="BP119" s="417"/>
      <c r="BQ119" s="417"/>
      <c r="BR119" s="426"/>
      <c r="BS119" s="426"/>
      <c r="BT119" s="426"/>
      <c r="BU119" s="426"/>
      <c r="BV119" s="426"/>
      <c r="BW119" s="418"/>
      <c r="BX119" s="418"/>
      <c r="BY119" s="418"/>
      <c r="BZ119" s="418"/>
      <c r="CA119" s="418"/>
      <c r="CB119" s="418"/>
      <c r="CC119" s="418"/>
      <c r="CD119" s="418"/>
      <c r="CE119" s="414"/>
      <c r="CF119" s="414"/>
      <c r="CG119" s="414"/>
      <c r="CH119" s="414"/>
      <c r="CI119" s="414"/>
      <c r="CJ119" s="414"/>
      <c r="CK119" s="414"/>
      <c r="CL119" s="414"/>
      <c r="CM119" s="414"/>
      <c r="CN119" s="414"/>
      <c r="CO119" s="426"/>
      <c r="CP119" s="414"/>
      <c r="CQ119" s="414"/>
      <c r="CR119" s="414"/>
      <c r="CS119" s="414"/>
      <c r="CT119" s="414"/>
      <c r="CU119" s="414"/>
      <c r="CV119" s="414"/>
      <c r="CW119" s="414"/>
      <c r="CX119" s="2059"/>
      <c r="CY119" s="414"/>
      <c r="CZ119" s="442"/>
      <c r="DA119" s="1960"/>
      <c r="DB119" s="1960"/>
      <c r="DC119" s="1960"/>
      <c r="DD119" s="1960"/>
      <c r="DE119" s="443"/>
      <c r="DF119" s="446"/>
      <c r="DG119" s="446"/>
      <c r="DH119" s="446"/>
      <c r="DI119" s="446"/>
      <c r="DJ119" s="446"/>
      <c r="DK119" s="446"/>
      <c r="DL119" s="446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6"/>
      <c r="EA119" s="447"/>
      <c r="EB119" s="447"/>
      <c r="EC119" s="447"/>
      <c r="ED119" s="447"/>
      <c r="EE119" s="447"/>
      <c r="EF119" s="447"/>
      <c r="EG119" s="447"/>
      <c r="EH119" s="447"/>
      <c r="EI119" s="447"/>
      <c r="EJ119" s="447"/>
      <c r="EK119" s="447"/>
      <c r="EL119" s="447"/>
      <c r="EM119" s="447"/>
      <c r="EN119" s="447"/>
      <c r="EO119" s="400"/>
      <c r="EP119" s="400"/>
      <c r="EQ119" s="434"/>
      <c r="ER119" s="445"/>
      <c r="ES119" s="387"/>
      <c r="ET119" s="69"/>
      <c r="EU119" s="69"/>
      <c r="EV119" s="69"/>
      <c r="EW119" s="69"/>
      <c r="EX119" s="69"/>
      <c r="EY119" s="69"/>
      <c r="FH119" s="57"/>
      <c r="FP119" s="1"/>
      <c r="FS119" s="66"/>
      <c r="FT119" s="1"/>
      <c r="FU119" s="1"/>
      <c r="FY119" s="66"/>
      <c r="FZ119" s="66"/>
      <c r="GE119" s="1"/>
      <c r="GJ119" s="99"/>
      <c r="GK119" s="100"/>
      <c r="GL119" s="101"/>
      <c r="GM119" s="101"/>
      <c r="GO119" s="62"/>
      <c r="GP119" s="63"/>
      <c r="GQ119" s="63"/>
      <c r="GR119" s="62"/>
      <c r="GX119" s="1"/>
      <c r="GY119" s="1"/>
      <c r="HH119" s="65"/>
      <c r="HI119" s="87"/>
      <c r="HJ119" s="88"/>
      <c r="HK119" s="89"/>
      <c r="HL119" s="89"/>
      <c r="HM119" s="89"/>
      <c r="HN119" s="89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</row>
    <row r="120" spans="1:238" ht="35" customHeight="1">
      <c r="A120" s="1230"/>
      <c r="B120" s="1426"/>
      <c r="C120" s="1556"/>
      <c r="D120" s="1552"/>
      <c r="E120" s="1552"/>
      <c r="F120" s="1552"/>
      <c r="G120" s="1552"/>
      <c r="H120" s="1552"/>
      <c r="I120" s="1552"/>
      <c r="J120" s="1552"/>
      <c r="K120" s="1552"/>
      <c r="L120" s="1552"/>
      <c r="M120" s="1518"/>
      <c r="N120" s="1518"/>
      <c r="O120" s="1518"/>
      <c r="P120" s="1518"/>
      <c r="Q120" s="1518"/>
      <c r="R120" s="1518"/>
      <c r="S120" s="1518"/>
      <c r="T120" s="1580"/>
      <c r="U120" s="1494"/>
      <c r="V120" s="1628"/>
      <c r="W120" s="1628"/>
      <c r="X120" s="1628"/>
      <c r="Y120" s="1628"/>
      <c r="Z120" s="1628"/>
      <c r="AA120" s="1494"/>
      <c r="AB120" s="1494"/>
      <c r="AC120" s="1494"/>
      <c r="AD120" s="1494"/>
      <c r="AE120" s="1494"/>
      <c r="AF120" s="1494"/>
      <c r="AG120" s="1229"/>
      <c r="AH120" s="1469"/>
      <c r="AI120" s="1469"/>
      <c r="AJ120" s="1469"/>
      <c r="AK120" s="1469"/>
      <c r="AL120" s="1635" t="str">
        <f>IF(AS120="","","&gt;")</f>
        <v/>
      </c>
      <c r="AM120" s="1636" t="str">
        <f>IF(AS120="","","TOTALS &gt;")</f>
        <v/>
      </c>
      <c r="AN120" s="1637"/>
      <c r="AO120" s="1637"/>
      <c r="AP120" s="1637"/>
      <c r="AQ120" s="1637"/>
      <c r="AR120" s="1637"/>
      <c r="AS120" s="1638" t="str">
        <f>IF(GE507=0,"",GE507)</f>
        <v/>
      </c>
      <c r="AT120" s="2100"/>
      <c r="AU120" s="2100"/>
      <c r="AV120" s="2100"/>
      <c r="AW120" s="2100"/>
      <c r="AX120" s="2100"/>
      <c r="AY120" s="1639"/>
      <c r="AZ120" s="1639"/>
      <c r="BA120" s="1640"/>
      <c r="BB120" s="1640"/>
      <c r="BC120" s="1768" t="str">
        <f>IF(AS120="","","&lt;")</f>
        <v/>
      </c>
      <c r="BD120" s="1518"/>
      <c r="BE120" s="1518"/>
      <c r="BF120" s="1518"/>
      <c r="BG120" s="1566"/>
      <c r="BH120" s="1385"/>
      <c r="BI120" s="467"/>
      <c r="BJ120" s="468"/>
      <c r="BK120" s="417">
        <f>GE507</f>
        <v>0</v>
      </c>
      <c r="BL120" s="417"/>
      <c r="BM120" s="417"/>
      <c r="BN120" s="417"/>
      <c r="BO120" s="417"/>
      <c r="BP120" s="417"/>
      <c r="BQ120" s="417"/>
      <c r="BR120" s="426"/>
      <c r="BS120" s="426"/>
      <c r="BT120" s="426"/>
      <c r="BU120" s="426"/>
      <c r="BV120" s="426"/>
      <c r="BW120" s="418"/>
      <c r="BX120" s="418"/>
      <c r="BY120" s="418"/>
      <c r="BZ120" s="418"/>
      <c r="CA120" s="418"/>
      <c r="CB120" s="418"/>
      <c r="CC120" s="418"/>
      <c r="CD120" s="418"/>
      <c r="CE120" s="414"/>
      <c r="CF120" s="414"/>
      <c r="CG120" s="414"/>
      <c r="CH120" s="414"/>
      <c r="CI120" s="414"/>
      <c r="CJ120" s="414"/>
      <c r="CK120" s="414"/>
      <c r="CL120" s="414"/>
      <c r="CM120" s="414"/>
      <c r="CN120" s="414"/>
      <c r="CO120" s="426"/>
      <c r="CP120" s="414"/>
      <c r="CQ120" s="414"/>
      <c r="CR120" s="414"/>
      <c r="CS120" s="414"/>
      <c r="CT120" s="414"/>
      <c r="CU120" s="414"/>
      <c r="CV120" s="414"/>
      <c r="CW120" s="414"/>
      <c r="CX120" s="2059"/>
      <c r="CY120" s="414"/>
      <c r="CZ120" s="442"/>
      <c r="DA120" s="1960"/>
      <c r="DB120" s="1960"/>
      <c r="DC120" s="1960"/>
      <c r="DD120" s="1960"/>
      <c r="DE120" s="443"/>
      <c r="DF120" s="446"/>
      <c r="DG120" s="446"/>
      <c r="DH120" s="446"/>
      <c r="DI120" s="446"/>
      <c r="DJ120" s="446"/>
      <c r="DK120" s="446"/>
      <c r="DL120" s="446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6"/>
      <c r="EA120" s="447"/>
      <c r="EB120" s="447"/>
      <c r="EC120" s="447"/>
      <c r="ED120" s="447"/>
      <c r="EE120" s="447"/>
      <c r="EF120" s="447"/>
      <c r="EG120" s="447"/>
      <c r="EH120" s="447"/>
      <c r="EI120" s="447"/>
      <c r="EJ120" s="447"/>
      <c r="EK120" s="447"/>
      <c r="EL120" s="447"/>
      <c r="EM120" s="447"/>
      <c r="EN120" s="447"/>
      <c r="EO120" s="400"/>
      <c r="EP120" s="400"/>
      <c r="EQ120" s="434"/>
      <c r="ER120" s="445"/>
      <c r="ES120" s="387"/>
      <c r="ET120" s="69"/>
      <c r="EU120" s="69"/>
      <c r="EV120" s="69"/>
      <c r="EW120" s="69"/>
      <c r="EX120" s="69"/>
      <c r="EY120" s="69"/>
      <c r="FH120" s="57"/>
      <c r="FP120" s="1"/>
      <c r="FS120" s="66"/>
      <c r="FT120" s="1"/>
      <c r="FU120" s="1"/>
      <c r="FY120" s="66"/>
      <c r="FZ120" s="66"/>
      <c r="GE120" s="1"/>
      <c r="GJ120" s="99"/>
      <c r="GK120" s="100"/>
      <c r="GL120" s="101"/>
      <c r="GM120" s="101"/>
      <c r="GO120" s="62"/>
      <c r="GP120" s="63"/>
      <c r="GQ120" s="63"/>
      <c r="GR120" s="62"/>
      <c r="GX120" s="1"/>
      <c r="GY120" s="1"/>
      <c r="HH120" s="65"/>
      <c r="HI120" s="87"/>
      <c r="HJ120" s="88"/>
      <c r="HK120" s="89"/>
      <c r="HL120" s="89"/>
      <c r="HM120" s="89"/>
      <c r="HN120" s="89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</row>
    <row r="121" spans="1:238" ht="8" customHeight="1">
      <c r="A121" s="1230"/>
      <c r="B121" s="1426"/>
      <c r="C121" s="1470"/>
      <c r="D121" s="1423"/>
      <c r="E121" s="1423"/>
      <c r="F121" s="1423"/>
      <c r="G121" s="1423"/>
      <c r="H121" s="1423"/>
      <c r="I121" s="1423"/>
      <c r="J121" s="1423"/>
      <c r="K121" s="1423"/>
      <c r="L121" s="1423"/>
      <c r="M121" s="1518"/>
      <c r="N121" s="1518"/>
      <c r="O121" s="1518"/>
      <c r="P121" s="1518"/>
      <c r="Q121" s="1518"/>
      <c r="R121" s="1518"/>
      <c r="S121" s="1518"/>
      <c r="T121" s="1423"/>
      <c r="U121" s="1423"/>
      <c r="V121" s="1423"/>
      <c r="W121" s="1423"/>
      <c r="X121" s="1423"/>
      <c r="Y121" s="1423"/>
      <c r="Z121" s="1423"/>
      <c r="AA121" s="1423"/>
      <c r="AB121" s="1423"/>
      <c r="AC121" s="1423"/>
      <c r="AD121" s="1423"/>
      <c r="AE121" s="1423"/>
      <c r="AF121" s="1423"/>
      <c r="AG121" s="1469"/>
      <c r="AH121" s="1423"/>
      <c r="AI121" s="1423"/>
      <c r="AJ121" s="1423"/>
      <c r="AK121" s="1423"/>
      <c r="AL121" s="1423"/>
      <c r="AM121" s="1423"/>
      <c r="AN121" s="1423"/>
      <c r="AO121" s="1423"/>
      <c r="AP121" s="1423"/>
      <c r="AQ121" s="1423"/>
      <c r="AR121" s="1423"/>
      <c r="AS121" s="2175"/>
      <c r="AT121" s="2175"/>
      <c r="AU121" s="2175"/>
      <c r="AV121" s="2175"/>
      <c r="AW121" s="1423"/>
      <c r="AX121" s="2175"/>
      <c r="AY121" s="2175"/>
      <c r="AZ121" s="2175"/>
      <c r="BA121" s="2175"/>
      <c r="BB121" s="1494"/>
      <c r="BC121" s="1423"/>
      <c r="BD121" s="1518"/>
      <c r="BE121" s="1518"/>
      <c r="BF121" s="1518"/>
      <c r="BG121" s="1566"/>
      <c r="BH121" s="1418"/>
      <c r="BI121" s="467"/>
      <c r="BJ121" s="468"/>
      <c r="BK121" s="417"/>
      <c r="BL121" s="417"/>
      <c r="BM121" s="417"/>
      <c r="BN121" s="417"/>
      <c r="BO121" s="417"/>
      <c r="BP121" s="417"/>
      <c r="BQ121" s="417"/>
      <c r="BR121" s="426"/>
      <c r="BS121" s="426"/>
      <c r="BT121" s="426"/>
      <c r="BU121" s="426"/>
      <c r="BV121" s="426"/>
      <c r="BW121" s="418"/>
      <c r="BX121" s="418"/>
      <c r="BY121" s="418"/>
      <c r="BZ121" s="418"/>
      <c r="CA121" s="418"/>
      <c r="CB121" s="418"/>
      <c r="CC121" s="418"/>
      <c r="CD121" s="418"/>
      <c r="CE121" s="414"/>
      <c r="CF121" s="414"/>
      <c r="CG121" s="414"/>
      <c r="CH121" s="414"/>
      <c r="CI121" s="414"/>
      <c r="CJ121" s="414"/>
      <c r="CK121" s="414"/>
      <c r="CL121" s="414"/>
      <c r="CM121" s="414"/>
      <c r="CN121" s="414"/>
      <c r="CO121" s="426"/>
      <c r="CP121" s="414"/>
      <c r="CQ121" s="414"/>
      <c r="CR121" s="414"/>
      <c r="CS121" s="414"/>
      <c r="CT121" s="414"/>
      <c r="CU121" s="414"/>
      <c r="CV121" s="414"/>
      <c r="CW121" s="414"/>
      <c r="CX121" s="2059"/>
      <c r="CY121" s="414"/>
      <c r="CZ121" s="442"/>
      <c r="DA121" s="1960"/>
      <c r="DB121" s="1960"/>
      <c r="DC121" s="1960"/>
      <c r="DD121" s="1960"/>
      <c r="DE121" s="443"/>
      <c r="DF121" s="446"/>
      <c r="DG121" s="446"/>
      <c r="DH121" s="446"/>
      <c r="DI121" s="446"/>
      <c r="DJ121" s="446"/>
      <c r="DK121" s="446"/>
      <c r="DL121" s="446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6"/>
      <c r="EA121" s="447"/>
      <c r="EB121" s="447"/>
      <c r="EC121" s="447"/>
      <c r="ED121" s="447"/>
      <c r="EE121" s="447"/>
      <c r="EF121" s="447"/>
      <c r="EG121" s="447"/>
      <c r="EH121" s="447"/>
      <c r="EI121" s="447"/>
      <c r="EJ121" s="447"/>
      <c r="EK121" s="447"/>
      <c r="EL121" s="447"/>
      <c r="EM121" s="447"/>
      <c r="EN121" s="447"/>
      <c r="EO121" s="400"/>
      <c r="EP121" s="400"/>
      <c r="EQ121" s="434"/>
      <c r="ER121" s="445"/>
      <c r="ES121" s="387"/>
      <c r="ET121" s="69"/>
      <c r="EU121" s="69"/>
      <c r="EV121" s="69"/>
      <c r="EW121" s="69"/>
      <c r="EX121" s="69"/>
      <c r="EY121" s="69"/>
      <c r="FH121" s="57"/>
      <c r="FP121" s="1"/>
      <c r="FS121" s="66"/>
      <c r="FT121" s="1"/>
      <c r="FU121" s="1"/>
      <c r="FY121" s="66"/>
      <c r="FZ121" s="66"/>
      <c r="GE121" s="1"/>
      <c r="GJ121" s="99"/>
      <c r="GK121" s="100"/>
      <c r="GL121" s="101"/>
      <c r="GM121" s="101"/>
      <c r="GO121" s="62"/>
      <c r="GP121" s="63"/>
      <c r="GQ121" s="63"/>
      <c r="GR121" s="62"/>
      <c r="GX121" s="1"/>
      <c r="GY121" s="1"/>
      <c r="HH121" s="65"/>
      <c r="HI121" s="87"/>
      <c r="HJ121" s="88"/>
      <c r="HK121" s="89"/>
      <c r="HL121" s="89"/>
      <c r="HM121" s="89"/>
      <c r="HN121" s="89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</row>
    <row r="122" spans="1:238" ht="35" customHeight="1">
      <c r="A122" s="1230"/>
      <c r="B122" s="1426"/>
      <c r="C122" s="2176"/>
      <c r="D122" s="2177"/>
      <c r="E122" s="2177"/>
      <c r="F122" s="2177"/>
      <c r="G122" s="2177"/>
      <c r="H122" s="2177"/>
      <c r="I122" s="2177"/>
      <c r="J122" s="2177"/>
      <c r="K122" s="2177"/>
      <c r="L122" s="2177"/>
      <c r="M122" s="1518"/>
      <c r="N122" s="1518"/>
      <c r="O122" s="1518"/>
      <c r="P122" s="1518"/>
      <c r="Q122" s="1518"/>
      <c r="R122" s="1518"/>
      <c r="S122" s="1518"/>
      <c r="T122" s="1540"/>
      <c r="U122" s="1601"/>
      <c r="V122" s="1543"/>
      <c r="W122" s="1543"/>
      <c r="X122" s="1543"/>
      <c r="Y122" s="1543"/>
      <c r="Z122" s="1543"/>
      <c r="AA122" s="1555"/>
      <c r="AB122" s="1543"/>
      <c r="AC122" s="1543"/>
      <c r="AD122" s="1543"/>
      <c r="AE122" s="1543"/>
      <c r="AF122" s="1543"/>
      <c r="AG122" s="1601"/>
      <c r="AH122" s="1601"/>
      <c r="AI122" s="1601"/>
      <c r="AJ122" s="1601"/>
      <c r="AK122" s="1601"/>
      <c r="AL122" s="1641"/>
      <c r="AM122" s="2074" t="s">
        <v>666</v>
      </c>
      <c r="AN122" s="2074"/>
      <c r="AO122" s="2074"/>
      <c r="AP122" s="2074"/>
      <c r="AQ122" s="2074"/>
      <c r="AR122" s="2074"/>
      <c r="AS122" s="1642">
        <f>GK543</f>
        <v>0</v>
      </c>
      <c r="AT122" s="2187" t="str">
        <f>IF(AY122="","","/")</f>
        <v>/</v>
      </c>
      <c r="AU122" s="2187"/>
      <c r="AV122" s="2187"/>
      <c r="AW122" s="2187"/>
      <c r="AX122" s="2187"/>
      <c r="AY122" s="1642">
        <f>GK544</f>
        <v>0</v>
      </c>
      <c r="AZ122" s="1643"/>
      <c r="BA122" s="1644"/>
      <c r="BB122" s="1644"/>
      <c r="BC122" s="1769"/>
      <c r="BD122" s="1518"/>
      <c r="BE122" s="1518"/>
      <c r="BF122" s="1518"/>
      <c r="BG122" s="1566"/>
      <c r="BH122" s="1418"/>
      <c r="BI122" s="467"/>
      <c r="BJ122" s="468"/>
      <c r="BK122" s="775">
        <f>BK120+BK108+BK95+BK89</f>
        <v>0</v>
      </c>
      <c r="BL122" s="775">
        <f>BL91+BL97+BL99+BL110+BL112</f>
        <v>0</v>
      </c>
      <c r="BM122" s="417"/>
      <c r="BN122" s="417"/>
      <c r="BO122" s="417"/>
      <c r="BP122" s="417"/>
      <c r="BQ122" s="417"/>
      <c r="BR122" s="1"/>
      <c r="BS122" s="385"/>
      <c r="BT122" s="385"/>
      <c r="BU122" s="385"/>
      <c r="BV122" s="385"/>
      <c r="BW122" s="385"/>
      <c r="BX122" s="385"/>
      <c r="BY122" s="418"/>
      <c r="BZ122" s="418"/>
      <c r="CA122" s="418"/>
      <c r="CB122" s="418"/>
      <c r="CC122" s="418"/>
      <c r="CD122" s="418"/>
      <c r="CE122" s="414"/>
      <c r="CF122" s="414"/>
      <c r="CG122" s="414"/>
      <c r="CH122" s="414"/>
      <c r="CI122" s="414"/>
      <c r="CJ122" s="414"/>
      <c r="CK122" s="414"/>
      <c r="CL122" s="414"/>
      <c r="CM122" s="414"/>
      <c r="CN122" s="414"/>
      <c r="CO122" s="426"/>
      <c r="CP122" s="414"/>
      <c r="CQ122" s="414"/>
      <c r="CR122" s="414"/>
      <c r="CS122" s="414"/>
      <c r="CT122" s="414"/>
      <c r="CU122" s="414"/>
      <c r="CV122" s="414"/>
      <c r="CW122" s="414"/>
      <c r="CX122" s="2059"/>
      <c r="CY122" s="414"/>
      <c r="CZ122" s="442"/>
      <c r="DA122" s="1960"/>
      <c r="DB122" s="1960"/>
      <c r="DC122" s="1960"/>
      <c r="DD122" s="1960"/>
      <c r="DE122" s="443"/>
      <c r="DF122" s="446"/>
      <c r="DG122" s="446"/>
      <c r="DH122" s="446"/>
      <c r="DI122" s="446"/>
      <c r="DJ122" s="446"/>
      <c r="DK122" s="446"/>
      <c r="DL122" s="446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6"/>
      <c r="EA122" s="447"/>
      <c r="EB122" s="447"/>
      <c r="EC122" s="447"/>
      <c r="ED122" s="447"/>
      <c r="EE122" s="447"/>
      <c r="EF122" s="447"/>
      <c r="EG122" s="447"/>
      <c r="EH122" s="447"/>
      <c r="EI122" s="447"/>
      <c r="EJ122" s="447"/>
      <c r="EK122" s="447"/>
      <c r="EL122" s="447"/>
      <c r="EM122" s="447"/>
      <c r="EN122" s="447"/>
      <c r="EO122" s="400"/>
      <c r="EP122" s="400"/>
      <c r="EQ122" s="434"/>
      <c r="ER122" s="445"/>
      <c r="ES122" s="387"/>
      <c r="ET122" s="69"/>
      <c r="EU122" s="69"/>
      <c r="EV122" s="69"/>
      <c r="EW122" s="69"/>
      <c r="EX122" s="69"/>
      <c r="EY122" s="69"/>
      <c r="FH122" s="57"/>
      <c r="FP122" s="1"/>
      <c r="FS122" s="66"/>
      <c r="FT122" s="1"/>
      <c r="FU122" s="1"/>
      <c r="FY122" s="66"/>
      <c r="FZ122" s="66"/>
      <c r="GE122" s="1"/>
      <c r="GJ122" s="99"/>
      <c r="GK122" s="100"/>
      <c r="GL122" s="101"/>
      <c r="GM122" s="101"/>
      <c r="GO122" s="62"/>
      <c r="GP122" s="63"/>
      <c r="GQ122" s="63"/>
      <c r="GR122" s="62"/>
      <c r="GX122" s="1"/>
      <c r="GY122" s="1"/>
      <c r="HH122" s="65"/>
      <c r="HI122" s="87"/>
      <c r="HJ122" s="88"/>
      <c r="HK122" s="89"/>
      <c r="HL122" s="89"/>
      <c r="HM122" s="89"/>
      <c r="HN122" s="89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</row>
    <row r="123" spans="1:238" ht="8" customHeight="1">
      <c r="A123" s="1230"/>
      <c r="B123" s="1426"/>
      <c r="C123" s="1470"/>
      <c r="D123" s="1423"/>
      <c r="E123" s="1423"/>
      <c r="F123" s="1423"/>
      <c r="G123" s="1423"/>
      <c r="H123" s="1423"/>
      <c r="I123" s="1423"/>
      <c r="J123" s="1423"/>
      <c r="K123" s="1423"/>
      <c r="L123" s="1423"/>
      <c r="M123" s="1423"/>
      <c r="N123" s="1423"/>
      <c r="O123" s="1423"/>
      <c r="P123" s="1423"/>
      <c r="Q123" s="1423"/>
      <c r="R123" s="1423"/>
      <c r="S123" s="1423"/>
      <c r="T123" s="1423"/>
      <c r="U123" s="1423"/>
      <c r="V123" s="1423"/>
      <c r="W123" s="1423"/>
      <c r="X123" s="1423"/>
      <c r="Y123" s="1423"/>
      <c r="Z123" s="1423"/>
      <c r="AA123" s="1423"/>
      <c r="AB123" s="1423"/>
      <c r="AC123" s="1423"/>
      <c r="AD123" s="1423"/>
      <c r="AE123" s="1423"/>
      <c r="AF123" s="1423"/>
      <c r="AG123" s="1423"/>
      <c r="AH123" s="1423"/>
      <c r="AI123" s="1423"/>
      <c r="AJ123" s="1423"/>
      <c r="AK123" s="1423"/>
      <c r="AL123" s="1423"/>
      <c r="AM123" s="1423"/>
      <c r="AN123" s="1423"/>
      <c r="AO123" s="1423"/>
      <c r="AP123" s="1423"/>
      <c r="AQ123" s="1423"/>
      <c r="AR123" s="1423"/>
      <c r="AS123" s="1423"/>
      <c r="AT123" s="1423"/>
      <c r="AU123" s="1423"/>
      <c r="AV123" s="1423"/>
      <c r="AW123" s="1423"/>
      <c r="AX123" s="1423"/>
      <c r="AY123" s="1423"/>
      <c r="AZ123" s="1423"/>
      <c r="BA123" s="1423"/>
      <c r="BB123" s="1423"/>
      <c r="BC123" s="1423"/>
      <c r="BD123" s="1423"/>
      <c r="BE123" s="1423"/>
      <c r="BF123" s="1423"/>
      <c r="BG123" s="1770"/>
      <c r="BH123" s="1418"/>
      <c r="BI123" s="467"/>
      <c r="BJ123" s="468"/>
      <c r="BK123" s="417"/>
      <c r="BL123" s="417"/>
      <c r="BM123" s="417"/>
      <c r="BN123" s="417"/>
      <c r="BO123" s="417"/>
      <c r="BP123" s="417"/>
      <c r="BQ123" s="417"/>
      <c r="BR123" s="1"/>
      <c r="BS123" s="385"/>
      <c r="BT123" s="385"/>
      <c r="BU123" s="385"/>
      <c r="BV123" s="385"/>
      <c r="BW123" s="385"/>
      <c r="BX123" s="385"/>
      <c r="BY123" s="418"/>
      <c r="BZ123" s="418"/>
      <c r="CA123" s="418"/>
      <c r="CB123" s="418"/>
      <c r="CC123" s="418"/>
      <c r="CD123" s="418"/>
      <c r="CE123" s="414"/>
      <c r="CF123" s="414"/>
      <c r="CG123" s="414"/>
      <c r="CH123" s="414"/>
      <c r="CI123" s="414"/>
      <c r="CJ123" s="414"/>
      <c r="CK123" s="414"/>
      <c r="CL123" s="414"/>
      <c r="CM123" s="414"/>
      <c r="CN123" s="414"/>
      <c r="CO123" s="426"/>
      <c r="CP123" s="414"/>
      <c r="CQ123" s="414"/>
      <c r="CR123" s="414"/>
      <c r="CS123" s="414"/>
      <c r="CT123" s="414"/>
      <c r="CU123" s="414"/>
      <c r="CV123" s="414"/>
      <c r="CW123" s="414"/>
      <c r="CX123" s="2059"/>
      <c r="CY123" s="414"/>
      <c r="CZ123" s="442"/>
      <c r="DA123" s="1960"/>
      <c r="DB123" s="1960"/>
      <c r="DC123" s="1960"/>
      <c r="DD123" s="1960"/>
      <c r="DE123" s="443"/>
      <c r="DF123" s="446"/>
      <c r="DG123" s="446"/>
      <c r="DH123" s="446"/>
      <c r="DI123" s="446"/>
      <c r="DJ123" s="446"/>
      <c r="DK123" s="446"/>
      <c r="DL123" s="446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6"/>
      <c r="EA123" s="447"/>
      <c r="EB123" s="447"/>
      <c r="EC123" s="447"/>
      <c r="ED123" s="447"/>
      <c r="EE123" s="447"/>
      <c r="EF123" s="447"/>
      <c r="EG123" s="447"/>
      <c r="EH123" s="447"/>
      <c r="EI123" s="447"/>
      <c r="EJ123" s="447"/>
      <c r="EK123" s="447"/>
      <c r="EL123" s="447"/>
      <c r="EM123" s="447"/>
      <c r="EN123" s="447"/>
      <c r="EO123" s="400"/>
      <c r="EP123" s="400"/>
      <c r="EQ123" s="434"/>
      <c r="ER123" s="445"/>
      <c r="ES123" s="387"/>
      <c r="ET123" s="69"/>
      <c r="EU123" s="69"/>
      <c r="EV123" s="69"/>
      <c r="EW123" s="69"/>
      <c r="EX123" s="69"/>
      <c r="EY123" s="69"/>
      <c r="FH123" s="57"/>
      <c r="FP123" s="1"/>
      <c r="FS123" s="66"/>
      <c r="FT123" s="1"/>
      <c r="FU123" s="1"/>
      <c r="FY123" s="66"/>
      <c r="FZ123" s="66"/>
      <c r="GE123" s="1"/>
      <c r="GJ123" s="99"/>
      <c r="GK123" s="100"/>
      <c r="GL123" s="101"/>
      <c r="GM123" s="101"/>
      <c r="GO123" s="62"/>
      <c r="GP123" s="63"/>
      <c r="GQ123" s="63"/>
      <c r="GR123" s="62"/>
      <c r="GX123" s="1"/>
      <c r="GY123" s="1"/>
      <c r="HH123" s="65"/>
      <c r="HI123" s="87"/>
      <c r="HJ123" s="88"/>
      <c r="HK123" s="89"/>
      <c r="HL123" s="89"/>
      <c r="HM123" s="89"/>
      <c r="HN123" s="89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</row>
    <row r="124" spans="1:238" ht="4" hidden="1" customHeight="1">
      <c r="A124" s="1230"/>
      <c r="B124" s="1426"/>
      <c r="C124" s="1470"/>
      <c r="D124" s="1423"/>
      <c r="E124" s="1423"/>
      <c r="F124" s="1423"/>
      <c r="G124" s="1423"/>
      <c r="H124" s="1423"/>
      <c r="I124" s="1423"/>
      <c r="J124" s="1423"/>
      <c r="K124" s="1423"/>
      <c r="L124" s="1423"/>
      <c r="M124" s="1423"/>
      <c r="N124" s="1423"/>
      <c r="O124" s="1423"/>
      <c r="P124" s="1423"/>
      <c r="Q124" s="1423"/>
      <c r="R124" s="1423"/>
      <c r="S124" s="1423"/>
      <c r="T124" s="1423"/>
      <c r="U124" s="1423"/>
      <c r="V124" s="1423"/>
      <c r="W124" s="1423"/>
      <c r="X124" s="1423"/>
      <c r="Y124" s="1423"/>
      <c r="Z124" s="1423"/>
      <c r="AA124" s="1423"/>
      <c r="AB124" s="1423"/>
      <c r="AC124" s="1423"/>
      <c r="AD124" s="1423"/>
      <c r="AE124" s="1423"/>
      <c r="AF124" s="1423"/>
      <c r="AG124" s="1423"/>
      <c r="AH124" s="1423"/>
      <c r="AI124" s="1423"/>
      <c r="AJ124" s="1423"/>
      <c r="AK124" s="1423"/>
      <c r="AL124" s="1423"/>
      <c r="AM124" s="1423"/>
      <c r="AN124" s="1423"/>
      <c r="AO124" s="1423"/>
      <c r="AP124" s="1423"/>
      <c r="AQ124" s="1423"/>
      <c r="AR124" s="1423"/>
      <c r="AS124" s="1423"/>
      <c r="AT124" s="1423"/>
      <c r="AU124" s="1423"/>
      <c r="AV124" s="1423"/>
      <c r="AW124" s="1423"/>
      <c r="AX124" s="1423"/>
      <c r="AY124" s="1423"/>
      <c r="AZ124" s="1423"/>
      <c r="BA124" s="1423"/>
      <c r="BB124" s="1423"/>
      <c r="BC124" s="1423"/>
      <c r="BD124" s="1423"/>
      <c r="BE124" s="1423"/>
      <c r="BF124" s="1423"/>
      <c r="BG124" s="1770"/>
      <c r="BH124" s="1418"/>
      <c r="BI124" s="467"/>
      <c r="BJ124" s="468"/>
      <c r="BK124" s="417"/>
      <c r="BL124" s="417"/>
      <c r="BM124" s="417"/>
      <c r="BN124" s="417"/>
      <c r="BO124" s="417"/>
      <c r="BP124" s="417"/>
      <c r="BQ124" s="417"/>
      <c r="BR124" s="426"/>
      <c r="BS124" s="426"/>
      <c r="BT124" s="426"/>
      <c r="BU124" s="426"/>
      <c r="BV124" s="426"/>
      <c r="BW124" s="418"/>
      <c r="BX124" s="418"/>
      <c r="BY124" s="418"/>
      <c r="BZ124" s="418"/>
      <c r="CA124" s="418"/>
      <c r="CB124" s="418"/>
      <c r="CC124" s="418"/>
      <c r="CD124" s="418"/>
      <c r="CE124" s="414"/>
      <c r="CF124" s="414"/>
      <c r="CG124" s="414"/>
      <c r="CH124" s="414"/>
      <c r="CI124" s="414"/>
      <c r="CJ124" s="414"/>
      <c r="CK124" s="414"/>
      <c r="CL124" s="414"/>
      <c r="CM124" s="414"/>
      <c r="CN124" s="414"/>
      <c r="CO124" s="426"/>
      <c r="CP124" s="414"/>
      <c r="CQ124" s="414"/>
      <c r="CR124" s="414"/>
      <c r="CS124" s="414"/>
      <c r="CT124" s="414"/>
      <c r="CU124" s="414"/>
      <c r="CV124" s="414"/>
      <c r="CW124" s="414"/>
      <c r="CX124" s="2059"/>
      <c r="CY124" s="414"/>
      <c r="CZ124" s="442"/>
      <c r="DA124" s="1960"/>
      <c r="DB124" s="1960"/>
      <c r="DC124" s="1960"/>
      <c r="DD124" s="1960"/>
      <c r="DE124" s="443"/>
      <c r="DF124" s="446"/>
      <c r="DG124" s="446"/>
      <c r="DH124" s="446"/>
      <c r="DI124" s="446"/>
      <c r="DJ124" s="446"/>
      <c r="DK124" s="446"/>
      <c r="DL124" s="446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6"/>
      <c r="EA124" s="447"/>
      <c r="EB124" s="447"/>
      <c r="EC124" s="447"/>
      <c r="ED124" s="447"/>
      <c r="EE124" s="447"/>
      <c r="EF124" s="447"/>
      <c r="EG124" s="447"/>
      <c r="EH124" s="447"/>
      <c r="EI124" s="447"/>
      <c r="EJ124" s="447"/>
      <c r="EK124" s="447"/>
      <c r="EL124" s="447"/>
      <c r="EM124" s="447"/>
      <c r="EN124" s="447"/>
      <c r="EO124" s="400"/>
      <c r="EP124" s="400"/>
      <c r="EQ124" s="434"/>
      <c r="ER124" s="445"/>
      <c r="ES124" s="387"/>
      <c r="ET124" s="69"/>
      <c r="EU124" s="69"/>
      <c r="EV124" s="69"/>
      <c r="EW124" s="69"/>
      <c r="EX124" s="69"/>
      <c r="EY124" s="69"/>
      <c r="FH124" s="57"/>
      <c r="FP124" s="1"/>
      <c r="FS124" s="66"/>
      <c r="FT124" s="1"/>
      <c r="FU124" s="1"/>
      <c r="FY124" s="66"/>
      <c r="FZ124" s="66"/>
      <c r="GE124" s="1"/>
      <c r="GJ124" s="99"/>
      <c r="GK124" s="100"/>
      <c r="GL124" s="101"/>
      <c r="GM124" s="101"/>
      <c r="GO124" s="62"/>
      <c r="GP124" s="63"/>
      <c r="GQ124" s="63"/>
      <c r="GR124" s="62"/>
      <c r="GX124" s="1"/>
      <c r="GY124" s="1"/>
      <c r="HH124" s="65"/>
      <c r="HI124" s="87"/>
      <c r="HJ124" s="88"/>
      <c r="HK124" s="89"/>
      <c r="HL124" s="89"/>
      <c r="HM124" s="89"/>
      <c r="HN124" s="89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</row>
    <row r="125" spans="1:238" ht="4" hidden="1" customHeight="1">
      <c r="A125" s="1230"/>
      <c r="B125" s="1426"/>
      <c r="C125" s="1470"/>
      <c r="D125" s="1423"/>
      <c r="E125" s="1423"/>
      <c r="F125" s="1423"/>
      <c r="G125" s="1423"/>
      <c r="H125" s="1423"/>
      <c r="I125" s="1423"/>
      <c r="J125" s="1423"/>
      <c r="K125" s="1423"/>
      <c r="L125" s="1423"/>
      <c r="M125" s="1423"/>
      <c r="N125" s="1423"/>
      <c r="O125" s="1423"/>
      <c r="P125" s="1423"/>
      <c r="Q125" s="1423"/>
      <c r="R125" s="1423"/>
      <c r="S125" s="1423"/>
      <c r="T125" s="1423"/>
      <c r="U125" s="1494"/>
      <c r="V125" s="1494"/>
      <c r="W125" s="1494"/>
      <c r="X125" s="1494"/>
      <c r="Y125" s="1494"/>
      <c r="Z125" s="1494"/>
      <c r="AA125" s="1494"/>
      <c r="AB125" s="1494"/>
      <c r="AC125" s="1494"/>
      <c r="AD125" s="1494"/>
      <c r="AE125" s="1494"/>
      <c r="AF125" s="1494"/>
      <c r="AG125" s="1469"/>
      <c r="AH125" s="1469"/>
      <c r="AI125" s="1469"/>
      <c r="AJ125" s="1469"/>
      <c r="AK125" s="1469"/>
      <c r="AL125" s="1469"/>
      <c r="AM125" s="1469"/>
      <c r="AN125" s="1469"/>
      <c r="AO125" s="1469"/>
      <c r="AP125" s="1469"/>
      <c r="AQ125" s="1469"/>
      <c r="AR125" s="1469"/>
      <c r="AS125" s="1645"/>
      <c r="AT125" s="1469"/>
      <c r="AU125" s="1469"/>
      <c r="AV125" s="1469"/>
      <c r="AW125" s="1469"/>
      <c r="AX125" s="1469"/>
      <c r="AY125" s="1469"/>
      <c r="AZ125" s="1469"/>
      <c r="BA125" s="1469"/>
      <c r="BB125" s="1469"/>
      <c r="BC125" s="1469"/>
      <c r="BD125" s="1469"/>
      <c r="BE125" s="1469"/>
      <c r="BF125" s="1469"/>
      <c r="BG125" s="1771"/>
      <c r="BH125" s="1418"/>
      <c r="BI125" s="467"/>
      <c r="BJ125" s="468"/>
      <c r="BK125" s="417"/>
      <c r="BL125" s="417"/>
      <c r="BM125" s="417"/>
      <c r="BN125" s="417"/>
      <c r="BO125" s="417"/>
      <c r="BP125" s="417"/>
      <c r="BQ125" s="417"/>
      <c r="BR125" s="426"/>
      <c r="BS125" s="426"/>
      <c r="BT125" s="426"/>
      <c r="BU125" s="426"/>
      <c r="BV125" s="426"/>
      <c r="BW125" s="418"/>
      <c r="BX125" s="418"/>
      <c r="BY125" s="418"/>
      <c r="BZ125" s="418"/>
      <c r="CA125" s="418"/>
      <c r="CB125" s="418"/>
      <c r="CC125" s="418"/>
      <c r="CD125" s="418"/>
      <c r="CE125" s="414"/>
      <c r="CF125" s="414"/>
      <c r="CG125" s="414"/>
      <c r="CH125" s="414"/>
      <c r="CI125" s="414"/>
      <c r="CJ125" s="414"/>
      <c r="CK125" s="414"/>
      <c r="CL125" s="414"/>
      <c r="CM125" s="414"/>
      <c r="CN125" s="414"/>
      <c r="CO125" s="426"/>
      <c r="CP125" s="414"/>
      <c r="CQ125" s="414"/>
      <c r="CR125" s="414"/>
      <c r="CS125" s="414"/>
      <c r="CT125" s="414"/>
      <c r="CU125" s="414"/>
      <c r="CV125" s="414"/>
      <c r="CW125" s="414"/>
      <c r="CX125" s="2059"/>
      <c r="CY125" s="414"/>
      <c r="CZ125" s="442"/>
      <c r="DA125" s="1960"/>
      <c r="DB125" s="1960"/>
      <c r="DC125" s="1960"/>
      <c r="DD125" s="1960"/>
      <c r="DE125" s="443"/>
      <c r="DF125" s="446"/>
      <c r="DG125" s="446"/>
      <c r="DH125" s="446"/>
      <c r="DI125" s="446"/>
      <c r="DJ125" s="446"/>
      <c r="DK125" s="446"/>
      <c r="DL125" s="446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6"/>
      <c r="EA125" s="447"/>
      <c r="EB125" s="447"/>
      <c r="EC125" s="447"/>
      <c r="ED125" s="447"/>
      <c r="EE125" s="447"/>
      <c r="EF125" s="447"/>
      <c r="EG125" s="447"/>
      <c r="EH125" s="447"/>
      <c r="EI125" s="447"/>
      <c r="EJ125" s="447"/>
      <c r="EK125" s="447"/>
      <c r="EL125" s="447"/>
      <c r="EM125" s="447"/>
      <c r="EN125" s="447"/>
      <c r="EO125" s="400"/>
      <c r="EP125" s="400"/>
      <c r="EQ125" s="434"/>
      <c r="ER125" s="445"/>
      <c r="ES125" s="387"/>
      <c r="ET125" s="69"/>
      <c r="EU125" s="69"/>
      <c r="EV125" s="69"/>
      <c r="EW125" s="69"/>
      <c r="EX125" s="69"/>
      <c r="EY125" s="69"/>
      <c r="FH125" s="57"/>
      <c r="FP125" s="1"/>
      <c r="FS125" s="66"/>
      <c r="FT125" s="1"/>
      <c r="FU125" s="1"/>
      <c r="FY125" s="66"/>
      <c r="FZ125" s="66"/>
      <c r="GE125" s="1"/>
      <c r="GJ125" s="99"/>
      <c r="GK125" s="100"/>
      <c r="GL125" s="101"/>
      <c r="GM125" s="101"/>
      <c r="GO125" s="62"/>
      <c r="GP125" s="63"/>
      <c r="GQ125" s="63"/>
      <c r="GR125" s="62"/>
      <c r="GX125" s="1"/>
      <c r="GY125" s="1"/>
      <c r="HH125" s="65"/>
      <c r="HI125" s="87"/>
      <c r="HJ125" s="88"/>
      <c r="HK125" s="89"/>
      <c r="HL125" s="89"/>
      <c r="HM125" s="89"/>
      <c r="HN125" s="89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</row>
    <row r="126" spans="1:238" ht="4" customHeight="1" thickBot="1">
      <c r="A126" s="1230"/>
      <c r="B126" s="1426"/>
      <c r="C126" s="1470"/>
      <c r="D126" s="1423"/>
      <c r="E126" s="1423"/>
      <c r="F126" s="1423"/>
      <c r="G126" s="1423"/>
      <c r="H126" s="1423"/>
      <c r="I126" s="1423"/>
      <c r="J126" s="1423"/>
      <c r="K126" s="1423"/>
      <c r="L126" s="1423"/>
      <c r="M126" s="1423"/>
      <c r="N126" s="1423"/>
      <c r="O126" s="1423"/>
      <c r="P126" s="1423"/>
      <c r="Q126" s="1423"/>
      <c r="R126" s="1423"/>
      <c r="S126" s="1423"/>
      <c r="T126" s="1423"/>
      <c r="U126" s="1494"/>
      <c r="V126" s="1494"/>
      <c r="W126" s="1494"/>
      <c r="X126" s="1494"/>
      <c r="Y126" s="1494"/>
      <c r="Z126" s="1423"/>
      <c r="AA126" s="1494"/>
      <c r="AB126" s="1494"/>
      <c r="AC126" s="1494"/>
      <c r="AD126" s="1494"/>
      <c r="AE126" s="1494"/>
      <c r="AF126" s="1494"/>
      <c r="AG126" s="1469"/>
      <c r="AH126" s="1469"/>
      <c r="AI126" s="1469"/>
      <c r="AJ126" s="1469"/>
      <c r="AK126" s="1469"/>
      <c r="AL126" s="1469"/>
      <c r="AM126" s="1469"/>
      <c r="AN126" s="1469"/>
      <c r="AO126" s="1469"/>
      <c r="AP126" s="1469"/>
      <c r="AQ126" s="1469"/>
      <c r="AR126" s="1469"/>
      <c r="AS126" s="1469"/>
      <c r="AT126" s="1646"/>
      <c r="AU126" s="1646"/>
      <c r="AV126" s="1646"/>
      <c r="AW126" s="1646"/>
      <c r="AX126" s="1646"/>
      <c r="AY126" s="1646"/>
      <c r="AZ126" s="1646"/>
      <c r="BA126" s="1469"/>
      <c r="BB126" s="1469"/>
      <c r="BC126" s="1469"/>
      <c r="BD126" s="1469"/>
      <c r="BE126" s="1469"/>
      <c r="BF126" s="1469"/>
      <c r="BG126" s="1771"/>
      <c r="BH126" s="1418"/>
      <c r="BI126" s="467"/>
      <c r="BJ126" s="468"/>
      <c r="BK126" s="417"/>
      <c r="BL126" s="417"/>
      <c r="BM126" s="417"/>
      <c r="BN126" s="417"/>
      <c r="BO126" s="417"/>
      <c r="BP126" s="417"/>
      <c r="BQ126" s="417"/>
      <c r="BR126" s="426"/>
      <c r="BS126" s="426"/>
      <c r="BT126" s="426"/>
      <c r="BU126" s="426"/>
      <c r="BV126" s="426"/>
      <c r="BW126" s="418"/>
      <c r="BX126" s="418"/>
      <c r="BY126" s="418"/>
      <c r="BZ126" s="418"/>
      <c r="CA126" s="418"/>
      <c r="CB126" s="418"/>
      <c r="CC126" s="418"/>
      <c r="CD126" s="418"/>
      <c r="CE126" s="414"/>
      <c r="CF126" s="414"/>
      <c r="CG126" s="414"/>
      <c r="CH126" s="414"/>
      <c r="CI126" s="414"/>
      <c r="CJ126" s="414"/>
      <c r="CK126" s="414"/>
      <c r="CL126" s="414"/>
      <c r="CM126" s="414"/>
      <c r="CN126" s="414"/>
      <c r="CO126" s="426"/>
      <c r="CP126" s="414"/>
      <c r="CQ126" s="414"/>
      <c r="CR126" s="414"/>
      <c r="CS126" s="414"/>
      <c r="CT126" s="414"/>
      <c r="CU126" s="414"/>
      <c r="CV126" s="414"/>
      <c r="CW126" s="414"/>
      <c r="CX126" s="2059"/>
      <c r="CY126" s="414"/>
      <c r="CZ126" s="442"/>
      <c r="DA126" s="1960"/>
      <c r="DB126" s="1960"/>
      <c r="DC126" s="1960"/>
      <c r="DD126" s="1960"/>
      <c r="DE126" s="443"/>
      <c r="DF126" s="446"/>
      <c r="DG126" s="446"/>
      <c r="DH126" s="446"/>
      <c r="DI126" s="446"/>
      <c r="DJ126" s="446"/>
      <c r="DK126" s="446"/>
      <c r="DL126" s="446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6"/>
      <c r="EA126" s="447"/>
      <c r="EB126" s="447"/>
      <c r="EC126" s="447"/>
      <c r="ED126" s="447"/>
      <c r="EE126" s="447"/>
      <c r="EF126" s="447"/>
      <c r="EG126" s="447"/>
      <c r="EH126" s="447"/>
      <c r="EI126" s="447"/>
      <c r="EJ126" s="447"/>
      <c r="EK126" s="447"/>
      <c r="EL126" s="447"/>
      <c r="EM126" s="447"/>
      <c r="EN126" s="447"/>
      <c r="EO126" s="400"/>
      <c r="EP126" s="400"/>
      <c r="EQ126" s="434"/>
      <c r="ER126" s="445"/>
      <c r="ES126" s="387"/>
      <c r="ET126" s="69"/>
      <c r="EU126" s="69"/>
      <c r="EV126" s="69"/>
      <c r="EW126" s="69"/>
      <c r="EX126" s="69"/>
      <c r="EY126" s="69"/>
      <c r="FH126" s="57"/>
      <c r="FP126" s="1"/>
      <c r="FS126" s="66"/>
      <c r="FT126" s="1"/>
      <c r="FU126" s="1"/>
      <c r="FY126" s="66"/>
      <c r="FZ126" s="66"/>
      <c r="GE126" s="1"/>
      <c r="GJ126" s="99"/>
      <c r="GK126" s="100"/>
      <c r="GL126" s="101"/>
      <c r="GM126" s="101"/>
      <c r="GO126" s="62"/>
      <c r="GP126" s="63"/>
      <c r="GQ126" s="63"/>
      <c r="GR126" s="62"/>
      <c r="GX126" s="1"/>
      <c r="GY126" s="1"/>
      <c r="HH126" s="65"/>
      <c r="HI126" s="87"/>
      <c r="HJ126" s="88"/>
      <c r="HK126" s="89"/>
      <c r="HL126" s="89"/>
      <c r="HM126" s="89"/>
      <c r="HN126" s="89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</row>
    <row r="127" spans="1:238" ht="8" customHeight="1" thickTop="1">
      <c r="A127" s="1230"/>
      <c r="B127" s="1426"/>
      <c r="C127" s="2190" t="s">
        <v>775</v>
      </c>
      <c r="D127" s="2056"/>
      <c r="E127" s="2056"/>
      <c r="F127" s="2056"/>
      <c r="G127" s="2056"/>
      <c r="H127" s="1647"/>
      <c r="I127" s="1648"/>
      <c r="J127" s="1648"/>
      <c r="K127" s="1648"/>
      <c r="L127" s="1648"/>
      <c r="M127" s="1648"/>
      <c r="N127" s="1648"/>
      <c r="O127" s="1648"/>
      <c r="P127" s="1648"/>
      <c r="Q127" s="1648"/>
      <c r="R127" s="1648"/>
      <c r="S127" s="1648"/>
      <c r="T127" s="1648"/>
      <c r="U127" s="1649"/>
      <c r="V127" s="1650"/>
      <c r="W127" s="1494"/>
      <c r="X127" s="1494"/>
      <c r="Y127" s="1494"/>
      <c r="Z127" s="2136"/>
      <c r="AA127" s="2133" t="s">
        <v>779</v>
      </c>
      <c r="AB127" s="1651"/>
      <c r="AC127" s="1651"/>
      <c r="AD127" s="1651"/>
      <c r="AE127" s="1651"/>
      <c r="AF127" s="1651"/>
      <c r="AG127" s="1652"/>
      <c r="AH127" s="1652"/>
      <c r="AI127" s="1652"/>
      <c r="AJ127" s="1652"/>
      <c r="AK127" s="1652"/>
      <c r="AL127" s="1652"/>
      <c r="AM127" s="1653"/>
      <c r="AN127" s="1652"/>
      <c r="AO127" s="1652"/>
      <c r="AP127" s="1652"/>
      <c r="AQ127" s="1652"/>
      <c r="AR127" s="1652"/>
      <c r="AS127" s="1652"/>
      <c r="AT127" s="1652"/>
      <c r="AU127" s="1652"/>
      <c r="AV127" s="1652"/>
      <c r="AW127" s="1654"/>
      <c r="AX127" s="1654"/>
      <c r="AY127" s="1654"/>
      <c r="AZ127" s="1654"/>
      <c r="BA127" s="1654"/>
      <c r="BB127" s="1654"/>
      <c r="BC127" s="1772"/>
      <c r="BD127" s="1423"/>
      <c r="BE127" s="1773"/>
      <c r="BF127" s="1773"/>
      <c r="BG127" s="1774"/>
      <c r="BH127" s="1385"/>
      <c r="BI127" s="467"/>
      <c r="BJ127" s="468"/>
      <c r="BK127" s="417"/>
      <c r="BL127" s="417"/>
      <c r="BM127" s="417"/>
      <c r="BN127" s="417"/>
      <c r="BO127" s="417"/>
      <c r="BP127" s="417"/>
      <c r="BQ127" s="417"/>
      <c r="BR127" s="426"/>
      <c r="BS127" s="426"/>
      <c r="BT127" s="426"/>
      <c r="BU127" s="426"/>
      <c r="BV127" s="426"/>
      <c r="BW127" s="418"/>
      <c r="BX127" s="418"/>
      <c r="BY127" s="418"/>
      <c r="BZ127" s="418"/>
      <c r="CA127" s="418"/>
      <c r="CB127" s="418"/>
      <c r="CC127" s="418"/>
      <c r="CD127" s="418"/>
      <c r="CE127" s="414"/>
      <c r="CF127" s="414"/>
      <c r="CG127" s="414"/>
      <c r="CH127" s="414"/>
      <c r="CI127" s="414"/>
      <c r="CJ127" s="414"/>
      <c r="CK127" s="414"/>
      <c r="CL127" s="414"/>
      <c r="CM127" s="414"/>
      <c r="CN127" s="414"/>
      <c r="CO127" s="426"/>
      <c r="CP127" s="414"/>
      <c r="CQ127" s="414"/>
      <c r="CR127" s="414"/>
      <c r="CS127" s="414"/>
      <c r="CT127" s="414"/>
      <c r="CU127" s="414"/>
      <c r="CV127" s="414"/>
      <c r="CW127" s="414"/>
      <c r="CX127" s="2059"/>
      <c r="CY127" s="414"/>
      <c r="CZ127" s="442"/>
      <c r="DA127" s="1960"/>
      <c r="DB127" s="1960"/>
      <c r="DC127" s="1960"/>
      <c r="DD127" s="1960"/>
      <c r="DE127" s="443"/>
      <c r="DF127" s="446"/>
      <c r="DG127" s="446"/>
      <c r="DH127" s="446"/>
      <c r="DI127" s="446"/>
      <c r="DJ127" s="446"/>
      <c r="DK127" s="446"/>
      <c r="DL127" s="446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6"/>
      <c r="EA127" s="447"/>
      <c r="EB127" s="447"/>
      <c r="EC127" s="447"/>
      <c r="ED127" s="447"/>
      <c r="EE127" s="447"/>
      <c r="EF127" s="447"/>
      <c r="EG127" s="447"/>
      <c r="EH127" s="447"/>
      <c r="EI127" s="447"/>
      <c r="EJ127" s="447"/>
      <c r="EK127" s="447"/>
      <c r="EL127" s="447"/>
      <c r="EM127" s="447"/>
      <c r="EN127" s="447"/>
      <c r="EO127" s="400"/>
      <c r="EP127" s="400"/>
      <c r="EQ127" s="434"/>
      <c r="ER127" s="445"/>
      <c r="ES127" s="387"/>
      <c r="ET127" s="69"/>
      <c r="EU127" s="69"/>
      <c r="EV127" s="69"/>
      <c r="EW127" s="69"/>
      <c r="EX127" s="69"/>
      <c r="EY127" s="69"/>
      <c r="FH127" s="57"/>
      <c r="FP127" s="1"/>
      <c r="FS127" s="66"/>
      <c r="FT127" s="1"/>
      <c r="FU127" s="1"/>
      <c r="FY127" s="66"/>
      <c r="FZ127" s="66"/>
      <c r="GE127" s="1"/>
      <c r="GJ127" s="99"/>
      <c r="GK127" s="100"/>
      <c r="GL127" s="101"/>
      <c r="GM127" s="101"/>
      <c r="GO127" s="62"/>
      <c r="GP127" s="63"/>
      <c r="GQ127" s="63"/>
      <c r="GR127" s="62"/>
      <c r="GX127" s="1"/>
      <c r="GY127" s="1"/>
      <c r="HH127" s="65"/>
      <c r="HI127" s="87"/>
      <c r="HJ127" s="88"/>
      <c r="HK127" s="89"/>
      <c r="HL127" s="89"/>
      <c r="HM127" s="89"/>
      <c r="HN127" s="89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</row>
    <row r="128" spans="1:238" ht="33" customHeight="1">
      <c r="A128" s="1230"/>
      <c r="B128" s="1426"/>
      <c r="C128" s="2190"/>
      <c r="D128" s="2056"/>
      <c r="E128" s="2056"/>
      <c r="F128" s="2056"/>
      <c r="G128" s="2056"/>
      <c r="H128" s="2189" t="str">
        <f>BS327</f>
        <v/>
      </c>
      <c r="I128" s="1655"/>
      <c r="J128" s="1423"/>
      <c r="K128" s="1423"/>
      <c r="L128" s="1423"/>
      <c r="M128" s="1423"/>
      <c r="N128" s="1423"/>
      <c r="O128" s="1423"/>
      <c r="P128" s="1423"/>
      <c r="Q128" s="1423"/>
      <c r="R128" s="1423"/>
      <c r="S128" s="1423"/>
      <c r="T128" s="1423"/>
      <c r="U128" s="1423"/>
      <c r="V128" s="1656"/>
      <c r="W128" s="1657"/>
      <c r="X128" s="1657"/>
      <c r="Y128" s="1657"/>
      <c r="Z128" s="2137"/>
      <c r="AA128" s="2134"/>
      <c r="AB128" s="1469"/>
      <c r="AC128" s="1469"/>
      <c r="AD128" s="1469"/>
      <c r="AE128" s="1469"/>
      <c r="AF128" s="1469"/>
      <c r="AG128" s="1469"/>
      <c r="AH128" s="1469"/>
      <c r="AI128" s="1469"/>
      <c r="AJ128" s="1469"/>
      <c r="AK128" s="1469"/>
      <c r="AL128" s="1658"/>
      <c r="AM128" s="2077" t="s">
        <v>667</v>
      </c>
      <c r="AN128" s="1658"/>
      <c r="AO128" s="1658"/>
      <c r="AP128" s="1658"/>
      <c r="AQ128" s="1658"/>
      <c r="AR128" s="1658"/>
      <c r="AS128" s="2193" t="s">
        <v>668</v>
      </c>
      <c r="AT128" s="2077"/>
      <c r="AU128" s="2077"/>
      <c r="AV128" s="2077"/>
      <c r="AW128" s="2077"/>
      <c r="AX128" s="2090" t="s">
        <v>653</v>
      </c>
      <c r="AY128" s="2077"/>
      <c r="AZ128" s="2077"/>
      <c r="BA128" s="2218"/>
      <c r="BB128" s="2084"/>
      <c r="BC128" s="1775"/>
      <c r="BD128" s="1423"/>
      <c r="BE128" s="1773"/>
      <c r="BF128" s="1773"/>
      <c r="BG128" s="1774"/>
      <c r="BH128" s="1385"/>
      <c r="BI128" s="467"/>
      <c r="BJ128" s="468"/>
      <c r="BK128" s="775">
        <f>BK122+O152</f>
        <v>16.5</v>
      </c>
      <c r="BL128" s="417"/>
      <c r="BM128" s="417"/>
      <c r="BN128" s="417"/>
      <c r="BO128" s="417"/>
      <c r="BP128" s="417"/>
      <c r="BQ128" s="417"/>
      <c r="BR128" s="426"/>
      <c r="BS128" s="426"/>
      <c r="BT128" s="426"/>
      <c r="BU128" s="426"/>
      <c r="BV128" s="426"/>
      <c r="BW128" s="418"/>
      <c r="BX128" s="418"/>
      <c r="BY128" s="418"/>
      <c r="BZ128" s="418"/>
      <c r="CA128" s="418"/>
      <c r="CB128" s="418"/>
      <c r="CC128" s="418"/>
      <c r="CD128" s="418"/>
      <c r="CE128" s="414"/>
      <c r="CF128" s="414"/>
      <c r="CG128" s="414"/>
      <c r="CH128" s="414"/>
      <c r="CI128" s="414"/>
      <c r="CJ128" s="414"/>
      <c r="CK128" s="414"/>
      <c r="CL128" s="414"/>
      <c r="CM128" s="414"/>
      <c r="CN128" s="414"/>
      <c r="CO128" s="426"/>
      <c r="CP128" s="414"/>
      <c r="CQ128" s="414"/>
      <c r="CR128" s="414"/>
      <c r="CS128" s="414"/>
      <c r="CT128" s="414"/>
      <c r="CU128" s="414"/>
      <c r="CV128" s="414"/>
      <c r="CW128" s="414"/>
      <c r="CX128" s="2059"/>
      <c r="CY128" s="414"/>
      <c r="CZ128" s="442"/>
      <c r="DA128" s="1960"/>
      <c r="DB128" s="1960"/>
      <c r="DC128" s="1960"/>
      <c r="DD128" s="1960"/>
      <c r="DE128" s="443"/>
      <c r="DF128" s="446"/>
      <c r="DG128" s="446"/>
      <c r="DH128" s="446"/>
      <c r="DI128" s="446"/>
      <c r="DJ128" s="446"/>
      <c r="DK128" s="446"/>
      <c r="DL128" s="446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6"/>
      <c r="EA128" s="447"/>
      <c r="EB128" s="447"/>
      <c r="EC128" s="447"/>
      <c r="ED128" s="447"/>
      <c r="EE128" s="447"/>
      <c r="EF128" s="447"/>
      <c r="EG128" s="447"/>
      <c r="EH128" s="447"/>
      <c r="EI128" s="447"/>
      <c r="EJ128" s="447"/>
      <c r="EK128" s="447"/>
      <c r="EL128" s="447"/>
      <c r="EM128" s="447"/>
      <c r="EN128" s="447"/>
      <c r="EO128" s="400"/>
      <c r="EP128" s="400"/>
      <c r="EQ128" s="434"/>
      <c r="ER128" s="445"/>
      <c r="ES128" s="387"/>
      <c r="ET128" s="69"/>
      <c r="EU128" s="69"/>
      <c r="EV128" s="69"/>
      <c r="EW128" s="69"/>
      <c r="EX128" s="69"/>
      <c r="EY128" s="69"/>
      <c r="FH128" s="57"/>
      <c r="FP128" s="1"/>
      <c r="FS128" s="66"/>
      <c r="FT128" s="1"/>
      <c r="FU128" s="1"/>
      <c r="FY128" s="66"/>
      <c r="FZ128" s="66"/>
      <c r="GE128" s="1"/>
      <c r="GJ128" s="99"/>
      <c r="GK128" s="100"/>
      <c r="GL128" s="101"/>
      <c r="GM128" s="101"/>
      <c r="GO128" s="62"/>
      <c r="GP128" s="63"/>
      <c r="GQ128" s="63"/>
      <c r="GR128" s="62"/>
      <c r="GX128" s="1"/>
      <c r="GY128" s="1"/>
      <c r="HH128" s="65"/>
      <c r="HI128" s="87"/>
      <c r="HJ128" s="88"/>
      <c r="HK128" s="89"/>
      <c r="HL128" s="89"/>
      <c r="HM128" s="89"/>
      <c r="HN128" s="89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</row>
    <row r="129" spans="1:238" ht="4" customHeight="1">
      <c r="A129" s="1230"/>
      <c r="B129" s="1426"/>
      <c r="C129" s="2190"/>
      <c r="D129" s="2056"/>
      <c r="E129" s="2056"/>
      <c r="F129" s="2056"/>
      <c r="G129" s="2056"/>
      <c r="H129" s="2189"/>
      <c r="I129" s="1655"/>
      <c r="J129" s="1423"/>
      <c r="K129" s="1423"/>
      <c r="L129" s="1423"/>
      <c r="M129" s="1423"/>
      <c r="N129" s="1423"/>
      <c r="O129" s="1423"/>
      <c r="P129" s="1423"/>
      <c r="Q129" s="1423"/>
      <c r="R129" s="1423"/>
      <c r="S129" s="1423"/>
      <c r="T129" s="1423"/>
      <c r="U129" s="1423"/>
      <c r="V129" s="1656"/>
      <c r="W129" s="1657"/>
      <c r="X129" s="1657"/>
      <c r="Y129" s="1657"/>
      <c r="Z129" s="2137"/>
      <c r="AA129" s="1423"/>
      <c r="AB129" s="1469"/>
      <c r="AC129" s="1469"/>
      <c r="AD129" s="1469"/>
      <c r="AE129" s="1469"/>
      <c r="AF129" s="1469"/>
      <c r="AG129" s="1469"/>
      <c r="AH129" s="1469"/>
      <c r="AI129" s="1469"/>
      <c r="AJ129" s="1469"/>
      <c r="AK129" s="1469"/>
      <c r="AL129" s="1658"/>
      <c r="AM129" s="2078"/>
      <c r="AN129" s="1658"/>
      <c r="AO129" s="1658"/>
      <c r="AP129" s="1658"/>
      <c r="AQ129" s="1658"/>
      <c r="AR129" s="1658"/>
      <c r="AS129" s="2194"/>
      <c r="AT129" s="2078"/>
      <c r="AU129" s="2078"/>
      <c r="AV129" s="2078"/>
      <c r="AW129" s="2078"/>
      <c r="AX129" s="2091"/>
      <c r="AY129" s="2078"/>
      <c r="AZ129" s="2078"/>
      <c r="BA129" s="2218"/>
      <c r="BB129" s="2084"/>
      <c r="BC129" s="1775"/>
      <c r="BD129" s="1423"/>
      <c r="BE129" s="1773"/>
      <c r="BF129" s="1773"/>
      <c r="BG129" s="1774"/>
      <c r="BH129" s="1385"/>
      <c r="BI129" s="467"/>
      <c r="BJ129" s="468"/>
      <c r="BK129" s="417"/>
      <c r="BL129" s="417"/>
      <c r="BM129" s="417"/>
      <c r="BN129" s="417"/>
      <c r="BO129" s="417"/>
      <c r="BP129" s="417"/>
      <c r="BQ129" s="417"/>
      <c r="BR129" s="426"/>
      <c r="BS129" s="426"/>
      <c r="BT129" s="426"/>
      <c r="BU129" s="426"/>
      <c r="BV129" s="426"/>
      <c r="BW129" s="418"/>
      <c r="BX129" s="418"/>
      <c r="BY129" s="418"/>
      <c r="BZ129" s="418"/>
      <c r="CA129" s="418"/>
      <c r="CB129" s="418"/>
      <c r="CC129" s="418"/>
      <c r="CD129" s="418"/>
      <c r="CE129" s="414"/>
      <c r="CF129" s="414"/>
      <c r="CG129" s="414"/>
      <c r="CH129" s="414"/>
      <c r="CI129" s="414"/>
      <c r="CJ129" s="414"/>
      <c r="CK129" s="414"/>
      <c r="CL129" s="414"/>
      <c r="CM129" s="414"/>
      <c r="CN129" s="414"/>
      <c r="CO129" s="426"/>
      <c r="CP129" s="414"/>
      <c r="CQ129" s="414"/>
      <c r="CR129" s="414"/>
      <c r="CS129" s="414"/>
      <c r="CT129" s="414"/>
      <c r="CU129" s="414"/>
      <c r="CV129" s="414"/>
      <c r="CW129" s="414"/>
      <c r="CX129" s="2059"/>
      <c r="CY129" s="414"/>
      <c r="CZ129" s="442"/>
      <c r="DA129" s="1960"/>
      <c r="DB129" s="1960"/>
      <c r="DC129" s="1960"/>
      <c r="DD129" s="1960"/>
      <c r="DE129" s="443"/>
      <c r="DF129" s="446"/>
      <c r="DG129" s="446"/>
      <c r="DH129" s="446"/>
      <c r="DI129" s="446"/>
      <c r="DJ129" s="446"/>
      <c r="DK129" s="446"/>
      <c r="DL129" s="446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6"/>
      <c r="EA129" s="447"/>
      <c r="EB129" s="447"/>
      <c r="EC129" s="447"/>
      <c r="ED129" s="447"/>
      <c r="EE129" s="447"/>
      <c r="EF129" s="447"/>
      <c r="EG129" s="447"/>
      <c r="EH129" s="447"/>
      <c r="EI129" s="447"/>
      <c r="EJ129" s="447"/>
      <c r="EK129" s="447"/>
      <c r="EL129" s="447"/>
      <c r="EM129" s="447"/>
      <c r="EN129" s="447"/>
      <c r="EO129" s="400"/>
      <c r="EP129" s="400"/>
      <c r="EQ129" s="434"/>
      <c r="ER129" s="445"/>
      <c r="ES129" s="387"/>
      <c r="ET129" s="69"/>
      <c r="EU129" s="69"/>
      <c r="EV129" s="69"/>
      <c r="EW129" s="69"/>
      <c r="EX129" s="69"/>
      <c r="EY129" s="69"/>
      <c r="FH129" s="57"/>
      <c r="FP129" s="1"/>
      <c r="FS129" s="66"/>
      <c r="FT129" s="1"/>
      <c r="FU129" s="1"/>
      <c r="FY129" s="66"/>
      <c r="FZ129" s="66"/>
      <c r="GE129" s="1"/>
      <c r="GJ129" s="99"/>
      <c r="GK129" s="100"/>
      <c r="GL129" s="101"/>
      <c r="GM129" s="101"/>
      <c r="GO129" s="62"/>
      <c r="GP129" s="63"/>
      <c r="GQ129" s="63"/>
      <c r="GR129" s="62"/>
      <c r="GX129" s="1"/>
      <c r="GY129" s="1"/>
      <c r="HH129" s="65"/>
      <c r="HI129" s="87"/>
      <c r="HJ129" s="88"/>
      <c r="HK129" s="89"/>
      <c r="HL129" s="89"/>
      <c r="HM129" s="89"/>
      <c r="HN129" s="89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</row>
    <row r="130" spans="1:238" ht="33" customHeight="1">
      <c r="A130" s="1230"/>
      <c r="B130" s="1426"/>
      <c r="C130" s="2190"/>
      <c r="D130" s="2056"/>
      <c r="E130" s="2056"/>
      <c r="F130" s="2056"/>
      <c r="G130" s="2056"/>
      <c r="H130" s="2189"/>
      <c r="I130" s="1655"/>
      <c r="J130" s="1423"/>
      <c r="K130" s="1423"/>
      <c r="L130" s="1423"/>
      <c r="M130" s="1423"/>
      <c r="N130" s="1423"/>
      <c r="O130" s="1423"/>
      <c r="P130" s="1423"/>
      <c r="Q130" s="1423"/>
      <c r="R130" s="1423"/>
      <c r="S130" s="1423"/>
      <c r="T130" s="1423"/>
      <c r="U130" s="1423"/>
      <c r="V130" s="1656"/>
      <c r="W130" s="1657"/>
      <c r="X130" s="1657"/>
      <c r="Y130" s="1657"/>
      <c r="Z130" s="2137"/>
      <c r="AA130" s="2139" t="s">
        <v>785</v>
      </c>
      <c r="AB130" s="2139"/>
      <c r="AC130" s="2139"/>
      <c r="AD130" s="2139"/>
      <c r="AE130" s="2139"/>
      <c r="AF130" s="2139"/>
      <c r="AG130" s="1505" t="s">
        <v>187</v>
      </c>
      <c r="AH130" s="1469" t="s">
        <v>662</v>
      </c>
      <c r="AI130" s="1469"/>
      <c r="AJ130" s="1469"/>
      <c r="AK130" s="1555"/>
      <c r="AL130" s="1659"/>
      <c r="AM130" s="1660" t="str">
        <f>IF(GD339=0,"",GD339)</f>
        <v/>
      </c>
      <c r="AN130" s="1659"/>
      <c r="AO130" s="1659"/>
      <c r="AP130" s="1659"/>
      <c r="AQ130" s="1659"/>
      <c r="AR130" s="1659"/>
      <c r="AS130" s="1661" t="str">
        <f>IF(GD341=0,"",GD341)</f>
        <v/>
      </c>
      <c r="AT130" s="1662"/>
      <c r="AU130" s="1662"/>
      <c r="AV130" s="1662"/>
      <c r="AW130" s="1662"/>
      <c r="AX130" s="1810"/>
      <c r="AY130" s="1663" t="str">
        <f>IF(GF338=0,"",GF338)</f>
        <v/>
      </c>
      <c r="AZ130" s="1664"/>
      <c r="BA130" s="2218"/>
      <c r="BB130" s="2084"/>
      <c r="BC130" s="1775"/>
      <c r="BD130" s="1423"/>
      <c r="BE130" s="1773"/>
      <c r="BF130" s="1773"/>
      <c r="BG130" s="1774"/>
      <c r="BH130" s="1385"/>
      <c r="BI130" s="467"/>
      <c r="BJ130" s="468"/>
      <c r="BK130" s="417"/>
      <c r="BL130" s="417"/>
      <c r="BM130" s="417"/>
      <c r="BN130" s="417"/>
      <c r="BO130" s="417"/>
      <c r="BP130" s="417"/>
      <c r="BQ130" s="417"/>
      <c r="BR130" s="426" t="str">
        <f>IF(EE240=0,"",EE240)</f>
        <v/>
      </c>
      <c r="BS130" s="426"/>
      <c r="BT130" s="426"/>
      <c r="BU130" s="426"/>
      <c r="BV130" s="426"/>
      <c r="BW130" s="418"/>
      <c r="BX130" s="418"/>
      <c r="BY130" s="418"/>
      <c r="BZ130" s="418"/>
      <c r="CA130" s="418"/>
      <c r="CB130" s="418"/>
      <c r="CC130" s="418"/>
      <c r="CD130" s="418"/>
      <c r="CE130" s="414"/>
      <c r="CF130" s="414"/>
      <c r="CG130" s="414"/>
      <c r="CH130" s="414"/>
      <c r="CI130" s="414"/>
      <c r="CJ130" s="414"/>
      <c r="CK130" s="414"/>
      <c r="CL130" s="414"/>
      <c r="CM130" s="414"/>
      <c r="CN130" s="414"/>
      <c r="CO130" s="426"/>
      <c r="CP130" s="414"/>
      <c r="CQ130" s="414"/>
      <c r="CR130" s="414"/>
      <c r="CS130" s="414"/>
      <c r="CT130" s="414"/>
      <c r="CU130" s="414"/>
      <c r="CV130" s="414"/>
      <c r="CW130" s="414"/>
      <c r="CX130" s="2059"/>
      <c r="CY130" s="414"/>
      <c r="CZ130" s="442"/>
      <c r="DA130" s="1960"/>
      <c r="DB130" s="1960"/>
      <c r="DC130" s="1960"/>
      <c r="DD130" s="1960"/>
      <c r="DE130" s="443"/>
      <c r="DF130" s="446"/>
      <c r="DG130" s="446"/>
      <c r="DH130" s="446"/>
      <c r="DI130" s="446"/>
      <c r="DJ130" s="446"/>
      <c r="DK130" s="446"/>
      <c r="DL130" s="446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6"/>
      <c r="EA130" s="447"/>
      <c r="EB130" s="447"/>
      <c r="EC130" s="447"/>
      <c r="ED130" s="447"/>
      <c r="EE130" s="447"/>
      <c r="EF130" s="447"/>
      <c r="EG130" s="447"/>
      <c r="EH130" s="447"/>
      <c r="EI130" s="447"/>
      <c r="EJ130" s="447"/>
      <c r="EK130" s="447"/>
      <c r="EL130" s="447"/>
      <c r="EM130" s="447"/>
      <c r="EN130" s="447"/>
      <c r="EO130" s="400"/>
      <c r="EP130" s="400"/>
      <c r="EQ130" s="434"/>
      <c r="ER130" s="445"/>
      <c r="ES130" s="387"/>
      <c r="ET130" s="69"/>
      <c r="EU130" s="69"/>
      <c r="EV130" s="69"/>
      <c r="EW130" s="69"/>
      <c r="EX130" s="69"/>
      <c r="EY130" s="69"/>
      <c r="FH130" s="57"/>
      <c r="FP130" s="1"/>
      <c r="FS130" s="66"/>
      <c r="FT130" s="1"/>
      <c r="FU130" s="1"/>
      <c r="FY130" s="66"/>
      <c r="FZ130" s="66"/>
      <c r="GE130" s="1"/>
      <c r="GJ130" s="99"/>
      <c r="GK130" s="100"/>
      <c r="GL130" s="101"/>
      <c r="GM130" s="101"/>
      <c r="GO130" s="62"/>
      <c r="GP130" s="63"/>
      <c r="GQ130" s="63"/>
      <c r="GR130" s="62"/>
      <c r="GX130" s="1"/>
      <c r="GY130" s="1"/>
      <c r="HH130" s="65"/>
      <c r="HI130" s="87"/>
      <c r="HJ130" s="88"/>
      <c r="HK130" s="89"/>
      <c r="HL130" s="89"/>
      <c r="HM130" s="89"/>
      <c r="HN130" s="89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</row>
    <row r="131" spans="1:238" ht="4" customHeight="1">
      <c r="A131" s="1230"/>
      <c r="B131" s="1426"/>
      <c r="C131" s="2190"/>
      <c r="D131" s="2056"/>
      <c r="E131" s="2056"/>
      <c r="F131" s="2056"/>
      <c r="G131" s="2056"/>
      <c r="H131" s="1665"/>
      <c r="I131" s="1655"/>
      <c r="J131" s="1423"/>
      <c r="K131" s="1423"/>
      <c r="L131" s="1423"/>
      <c r="M131" s="1423"/>
      <c r="N131" s="1423"/>
      <c r="O131" s="1423"/>
      <c r="P131" s="1423"/>
      <c r="Q131" s="1423"/>
      <c r="R131" s="1423"/>
      <c r="S131" s="1423"/>
      <c r="T131" s="1423"/>
      <c r="U131" s="1423"/>
      <c r="V131" s="1656"/>
      <c r="W131" s="1657"/>
      <c r="X131" s="1657"/>
      <c r="Y131" s="1657"/>
      <c r="Z131" s="2137"/>
      <c r="AA131" s="2139"/>
      <c r="AB131" s="2139"/>
      <c r="AC131" s="2139"/>
      <c r="AD131" s="2139"/>
      <c r="AE131" s="2139"/>
      <c r="AF131" s="2139"/>
      <c r="AG131" s="1505"/>
      <c r="AH131" s="1469"/>
      <c r="AI131" s="1469"/>
      <c r="AJ131" s="1469"/>
      <c r="AK131" s="1555"/>
      <c r="AL131" s="1469"/>
      <c r="AM131" s="1500"/>
      <c r="AN131" s="1666"/>
      <c r="AO131" s="1666"/>
      <c r="AP131" s="1666"/>
      <c r="AQ131" s="1666"/>
      <c r="AR131" s="1666"/>
      <c r="AS131" s="1667"/>
      <c r="AT131" s="1668"/>
      <c r="AU131" s="1668"/>
      <c r="AV131" s="1668"/>
      <c r="AW131" s="1668"/>
      <c r="AX131" s="1811"/>
      <c r="AY131" s="1469"/>
      <c r="AZ131" s="1669"/>
      <c r="BA131" s="2218"/>
      <c r="BB131" s="2084"/>
      <c r="BC131" s="1775"/>
      <c r="BD131" s="1423"/>
      <c r="BE131" s="1773"/>
      <c r="BF131" s="1773"/>
      <c r="BG131" s="1774"/>
      <c r="BH131" s="1385"/>
      <c r="BI131" s="467"/>
      <c r="BJ131" s="468"/>
      <c r="BK131" s="417"/>
      <c r="BL131" s="417"/>
      <c r="BM131" s="417"/>
      <c r="BN131" s="417"/>
      <c r="BO131" s="417"/>
      <c r="BP131" s="417"/>
      <c r="BQ131" s="417"/>
      <c r="BR131" s="426"/>
      <c r="BS131" s="426"/>
      <c r="BT131" s="426"/>
      <c r="BU131" s="426"/>
      <c r="BV131" s="426"/>
      <c r="BW131" s="418"/>
      <c r="BX131" s="418"/>
      <c r="BY131" s="418"/>
      <c r="BZ131" s="418"/>
      <c r="CA131" s="418"/>
      <c r="CB131" s="418"/>
      <c r="CC131" s="418"/>
      <c r="CD131" s="418"/>
      <c r="CE131" s="414"/>
      <c r="CF131" s="414"/>
      <c r="CG131" s="414"/>
      <c r="CH131" s="414"/>
      <c r="CI131" s="414"/>
      <c r="CJ131" s="414"/>
      <c r="CK131" s="414"/>
      <c r="CL131" s="414"/>
      <c r="CM131" s="414"/>
      <c r="CN131" s="414"/>
      <c r="CO131" s="426"/>
      <c r="CP131" s="414"/>
      <c r="CQ131" s="414"/>
      <c r="CR131" s="414"/>
      <c r="CS131" s="414"/>
      <c r="CT131" s="414"/>
      <c r="CU131" s="414"/>
      <c r="CV131" s="414"/>
      <c r="CW131" s="414"/>
      <c r="CX131" s="2059"/>
      <c r="CY131" s="414"/>
      <c r="CZ131" s="442"/>
      <c r="DA131" s="1960"/>
      <c r="DB131" s="1960"/>
      <c r="DC131" s="1960"/>
      <c r="DD131" s="1960"/>
      <c r="DE131" s="443"/>
      <c r="DF131" s="446"/>
      <c r="DG131" s="446"/>
      <c r="DH131" s="446"/>
      <c r="DI131" s="446"/>
      <c r="DJ131" s="446"/>
      <c r="DK131" s="446"/>
      <c r="DL131" s="446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6"/>
      <c r="EA131" s="447"/>
      <c r="EB131" s="447"/>
      <c r="EC131" s="447"/>
      <c r="ED131" s="447"/>
      <c r="EE131" s="447"/>
      <c r="EF131" s="447"/>
      <c r="EG131" s="447"/>
      <c r="EH131" s="447"/>
      <c r="EI131" s="447"/>
      <c r="EJ131" s="447"/>
      <c r="EK131" s="447"/>
      <c r="EL131" s="447"/>
      <c r="EM131" s="447"/>
      <c r="EN131" s="447"/>
      <c r="EO131" s="400"/>
      <c r="EP131" s="400"/>
      <c r="EQ131" s="434"/>
      <c r="ER131" s="445"/>
      <c r="ES131" s="387"/>
      <c r="ET131" s="69"/>
      <c r="EU131" s="69"/>
      <c r="EV131" s="69"/>
      <c r="EW131" s="69"/>
      <c r="EX131" s="69"/>
      <c r="EY131" s="69"/>
      <c r="FH131" s="57"/>
      <c r="FP131" s="1"/>
      <c r="FS131" s="66"/>
      <c r="FT131" s="1"/>
      <c r="FU131" s="1"/>
      <c r="FY131" s="66"/>
      <c r="FZ131" s="66"/>
      <c r="GE131" s="1"/>
      <c r="GJ131" s="99"/>
      <c r="GK131" s="100"/>
      <c r="GL131" s="101"/>
      <c r="GM131" s="101"/>
      <c r="GO131" s="62"/>
      <c r="GP131" s="63"/>
      <c r="GQ131" s="63"/>
      <c r="GR131" s="62"/>
      <c r="GX131" s="1"/>
      <c r="GY131" s="1"/>
      <c r="HH131" s="65"/>
      <c r="HI131" s="87"/>
      <c r="HJ131" s="88"/>
      <c r="HK131" s="89"/>
      <c r="HL131" s="89"/>
      <c r="HM131" s="89"/>
      <c r="HN131" s="89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</row>
    <row r="132" spans="1:238" ht="33" customHeight="1">
      <c r="A132" s="1230"/>
      <c r="B132" s="1426"/>
      <c r="C132" s="2190"/>
      <c r="D132" s="2056"/>
      <c r="E132" s="2056"/>
      <c r="F132" s="2056"/>
      <c r="G132" s="2056"/>
      <c r="H132" s="1665" t="s">
        <v>669</v>
      </c>
      <c r="I132" s="1655"/>
      <c r="J132" s="1423"/>
      <c r="K132" s="1423"/>
      <c r="L132" s="1423"/>
      <c r="M132" s="1423"/>
      <c r="N132" s="1423"/>
      <c r="O132" s="1423"/>
      <c r="P132" s="1423"/>
      <c r="Q132" s="1423"/>
      <c r="R132" s="1423"/>
      <c r="S132" s="1423"/>
      <c r="T132" s="1423"/>
      <c r="U132" s="1423"/>
      <c r="V132" s="1656"/>
      <c r="W132" s="1657"/>
      <c r="X132" s="1657"/>
      <c r="Y132" s="1657"/>
      <c r="Z132" s="2137"/>
      <c r="AA132" s="2139"/>
      <c r="AB132" s="2139"/>
      <c r="AC132" s="2139"/>
      <c r="AD132" s="2139"/>
      <c r="AE132" s="2139"/>
      <c r="AF132" s="2139"/>
      <c r="AG132" s="1505" t="s">
        <v>24</v>
      </c>
      <c r="AH132" s="1469" t="s">
        <v>662</v>
      </c>
      <c r="AI132" s="1469"/>
      <c r="AJ132" s="1469"/>
      <c r="AK132" s="1555"/>
      <c r="AL132" s="1659"/>
      <c r="AM132" s="1660" t="str">
        <f>IF(GD338=0,"",GD338)</f>
        <v/>
      </c>
      <c r="AN132" s="1659"/>
      <c r="AO132" s="1659"/>
      <c r="AP132" s="1659"/>
      <c r="AQ132" s="1659"/>
      <c r="AR132" s="1659"/>
      <c r="AS132" s="1661" t="str">
        <f>IF(GD342=0,"",GD342)</f>
        <v/>
      </c>
      <c r="AT132" s="1662"/>
      <c r="AU132" s="1662"/>
      <c r="AV132" s="1662"/>
      <c r="AW132" s="1662"/>
      <c r="AX132" s="1810"/>
      <c r="AY132" s="1663" t="str">
        <f>IF(AY130="","",GF339)</f>
        <v/>
      </c>
      <c r="AZ132" s="1664"/>
      <c r="BA132" s="2218"/>
      <c r="BB132" s="2084"/>
      <c r="BC132" s="1775"/>
      <c r="BD132" s="1423"/>
      <c r="BE132" s="1773"/>
      <c r="BF132" s="1773"/>
      <c r="BG132" s="1774"/>
      <c r="BH132" s="1385"/>
      <c r="BI132" s="467"/>
      <c r="BJ132" s="468"/>
      <c r="BK132" s="417"/>
      <c r="BL132" s="417"/>
      <c r="BM132" s="417"/>
      <c r="BN132" s="417"/>
      <c r="BO132" s="417"/>
      <c r="BP132" s="417"/>
      <c r="BQ132" s="417"/>
      <c r="BR132" s="426"/>
      <c r="BS132" s="426"/>
      <c r="BT132" s="426"/>
      <c r="BU132" s="426"/>
      <c r="BV132" s="426"/>
      <c r="BW132" s="418"/>
      <c r="BX132" s="418"/>
      <c r="BY132" s="418"/>
      <c r="BZ132" s="418"/>
      <c r="CA132" s="418"/>
      <c r="CB132" s="418"/>
      <c r="CC132" s="418"/>
      <c r="CD132" s="418"/>
      <c r="CE132" s="414"/>
      <c r="CF132" s="414"/>
      <c r="CG132" s="414"/>
      <c r="CH132" s="414"/>
      <c r="CI132" s="414"/>
      <c r="CJ132" s="414"/>
      <c r="CK132" s="414"/>
      <c r="CL132" s="414"/>
      <c r="CM132" s="414"/>
      <c r="CN132" s="414"/>
      <c r="CO132" s="426"/>
      <c r="CP132" s="414"/>
      <c r="CQ132" s="414"/>
      <c r="CR132" s="414"/>
      <c r="CS132" s="414"/>
      <c r="CT132" s="414"/>
      <c r="CU132" s="414"/>
      <c r="CV132" s="414"/>
      <c r="CW132" s="414"/>
      <c r="CX132" s="2059"/>
      <c r="CY132" s="414"/>
      <c r="CZ132" s="442"/>
      <c r="DA132" s="1960"/>
      <c r="DB132" s="1960"/>
      <c r="DC132" s="1960"/>
      <c r="DD132" s="1960"/>
      <c r="DE132" s="443"/>
      <c r="DF132" s="446"/>
      <c r="DG132" s="446"/>
      <c r="DH132" s="446"/>
      <c r="DI132" s="446"/>
      <c r="DJ132" s="446"/>
      <c r="DK132" s="446"/>
      <c r="DL132" s="446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6"/>
      <c r="EA132" s="447"/>
      <c r="EB132" s="447"/>
      <c r="EC132" s="447"/>
      <c r="ED132" s="447"/>
      <c r="EE132" s="447"/>
      <c r="EF132" s="447"/>
      <c r="EG132" s="447"/>
      <c r="EH132" s="447"/>
      <c r="EI132" s="447"/>
      <c r="EJ132" s="447"/>
      <c r="EK132" s="447"/>
      <c r="EL132" s="447"/>
      <c r="EM132" s="447"/>
      <c r="EN132" s="447"/>
      <c r="EO132" s="400"/>
      <c r="EP132" s="400"/>
      <c r="EQ132" s="434"/>
      <c r="ER132" s="445"/>
      <c r="ES132" s="387"/>
      <c r="ET132" s="69"/>
      <c r="EU132" s="69"/>
      <c r="EV132" s="69"/>
      <c r="EW132" s="69"/>
      <c r="EX132" s="69"/>
      <c r="EY132" s="69"/>
      <c r="FH132" s="57"/>
      <c r="FP132" s="1"/>
      <c r="FS132" s="66"/>
      <c r="FT132" s="1"/>
      <c r="FU132" s="1"/>
      <c r="FY132" s="66"/>
      <c r="FZ132" s="66"/>
      <c r="GE132" s="1"/>
      <c r="GJ132" s="99"/>
      <c r="GK132" s="100"/>
      <c r="GL132" s="101"/>
      <c r="GM132" s="101"/>
      <c r="GO132" s="62"/>
      <c r="GP132" s="63"/>
      <c r="GQ132" s="63"/>
      <c r="GR132" s="62"/>
      <c r="GX132" s="1"/>
      <c r="GY132" s="1"/>
      <c r="HH132" s="65"/>
      <c r="HI132" s="87"/>
      <c r="HJ132" s="88"/>
      <c r="HK132" s="89"/>
      <c r="HL132" s="89"/>
      <c r="HM132" s="89"/>
      <c r="HN132" s="89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</row>
    <row r="133" spans="1:238" ht="4" customHeight="1" thickBot="1">
      <c r="A133" s="1230"/>
      <c r="B133" s="1426"/>
      <c r="C133" s="2190"/>
      <c r="D133" s="2056"/>
      <c r="E133" s="2056"/>
      <c r="F133" s="2056"/>
      <c r="G133" s="2056"/>
      <c r="H133" s="1670"/>
      <c r="I133" s="1655"/>
      <c r="J133" s="1423"/>
      <c r="K133" s="1423"/>
      <c r="L133" s="1423"/>
      <c r="M133" s="1423"/>
      <c r="N133" s="1423"/>
      <c r="O133" s="1423"/>
      <c r="P133" s="1423"/>
      <c r="Q133" s="1423"/>
      <c r="R133" s="1423"/>
      <c r="S133" s="1423"/>
      <c r="T133" s="1423"/>
      <c r="U133" s="1423"/>
      <c r="V133" s="1656"/>
      <c r="W133" s="1657"/>
      <c r="X133" s="1657"/>
      <c r="Y133" s="1657"/>
      <c r="Z133" s="2137"/>
      <c r="AA133" s="1517"/>
      <c r="AB133" s="1505"/>
      <c r="AC133" s="1505"/>
      <c r="AD133" s="1505"/>
      <c r="AE133" s="1505"/>
      <c r="AF133" s="1505"/>
      <c r="AG133" s="1505"/>
      <c r="AH133" s="1469"/>
      <c r="AI133" s="1469"/>
      <c r="AJ133" s="1469"/>
      <c r="AK133" s="1555"/>
      <c r="AL133" s="1469"/>
      <c r="AM133" s="1505"/>
      <c r="AN133" s="1469"/>
      <c r="AO133" s="1469"/>
      <c r="AP133" s="1469"/>
      <c r="AQ133" s="1469"/>
      <c r="AR133" s="1469"/>
      <c r="AS133" s="1671"/>
      <c r="AT133" s="1469"/>
      <c r="AU133" s="1469"/>
      <c r="AV133" s="1469"/>
      <c r="AW133" s="1469"/>
      <c r="AX133" s="1811"/>
      <c r="AY133" s="1469"/>
      <c r="AZ133" s="1474"/>
      <c r="BA133" s="2218"/>
      <c r="BB133" s="2084"/>
      <c r="BC133" s="1775"/>
      <c r="BD133" s="1423"/>
      <c r="BE133" s="1773"/>
      <c r="BF133" s="1773"/>
      <c r="BG133" s="1774"/>
      <c r="BH133" s="1385"/>
      <c r="BI133" s="467"/>
      <c r="BJ133" s="468"/>
      <c r="BK133" s="417"/>
      <c r="BL133" s="417"/>
      <c r="BM133" s="417"/>
      <c r="BN133" s="417"/>
      <c r="BO133" s="417"/>
      <c r="BP133" s="417"/>
      <c r="BQ133" s="417"/>
      <c r="BR133" s="426"/>
      <c r="BS133" s="426"/>
      <c r="BT133" s="426"/>
      <c r="BU133" s="426"/>
      <c r="BV133" s="426"/>
      <c r="BW133" s="418"/>
      <c r="BX133" s="418"/>
      <c r="BY133" s="418"/>
      <c r="BZ133" s="418"/>
      <c r="CA133" s="418"/>
      <c r="CB133" s="418"/>
      <c r="CC133" s="418"/>
      <c r="CD133" s="418"/>
      <c r="CE133" s="414"/>
      <c r="CF133" s="414"/>
      <c r="CG133" s="414"/>
      <c r="CH133" s="414"/>
      <c r="CI133" s="414"/>
      <c r="CJ133" s="414"/>
      <c r="CK133" s="414"/>
      <c r="CL133" s="414"/>
      <c r="CM133" s="414"/>
      <c r="CN133" s="414"/>
      <c r="CO133" s="426"/>
      <c r="CP133" s="414"/>
      <c r="CQ133" s="414"/>
      <c r="CR133" s="414"/>
      <c r="CS133" s="414"/>
      <c r="CT133" s="414"/>
      <c r="CU133" s="414"/>
      <c r="CV133" s="414"/>
      <c r="CW133" s="414"/>
      <c r="CX133" s="2059"/>
      <c r="CY133" s="414"/>
      <c r="CZ133" s="442"/>
      <c r="DA133" s="1960"/>
      <c r="DB133" s="1960"/>
      <c r="DC133" s="1960"/>
      <c r="DD133" s="1960"/>
      <c r="DE133" s="443"/>
      <c r="DF133" s="446"/>
      <c r="DG133" s="446"/>
      <c r="DH133" s="446"/>
      <c r="DI133" s="446"/>
      <c r="DJ133" s="446"/>
      <c r="DK133" s="446"/>
      <c r="DL133" s="446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6"/>
      <c r="EA133" s="447"/>
      <c r="EB133" s="447"/>
      <c r="EC133" s="447"/>
      <c r="ED133" s="447"/>
      <c r="EE133" s="447"/>
      <c r="EF133" s="447"/>
      <c r="EG133" s="447"/>
      <c r="EH133" s="447"/>
      <c r="EI133" s="447"/>
      <c r="EJ133" s="447"/>
      <c r="EK133" s="447"/>
      <c r="EL133" s="447"/>
      <c r="EM133" s="447"/>
      <c r="EN133" s="447"/>
      <c r="EO133" s="400"/>
      <c r="EP133" s="400"/>
      <c r="EQ133" s="434"/>
      <c r="ER133" s="445"/>
      <c r="ES133" s="387"/>
      <c r="ET133" s="69"/>
      <c r="EU133" s="69"/>
      <c r="EV133" s="69"/>
      <c r="EW133" s="69"/>
      <c r="EX133" s="69"/>
      <c r="EY133" s="69"/>
      <c r="FH133" s="57"/>
      <c r="FP133" s="1"/>
      <c r="FS133" s="66"/>
      <c r="FT133" s="1"/>
      <c r="FU133" s="1"/>
      <c r="FY133" s="66"/>
      <c r="FZ133" s="66"/>
      <c r="GE133" s="1"/>
      <c r="GJ133" s="99"/>
      <c r="GK133" s="100"/>
      <c r="GL133" s="101"/>
      <c r="GM133" s="101"/>
      <c r="GO133" s="62"/>
      <c r="GP133" s="63"/>
      <c r="GQ133" s="63"/>
      <c r="GR133" s="62"/>
      <c r="GX133" s="1"/>
      <c r="GY133" s="1"/>
      <c r="HH133" s="65"/>
      <c r="HI133" s="87"/>
      <c r="HJ133" s="88"/>
      <c r="HK133" s="89"/>
      <c r="HL133" s="89"/>
      <c r="HM133" s="89"/>
      <c r="HN133" s="89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</row>
    <row r="134" spans="1:238" ht="4" customHeight="1" thickBot="1">
      <c r="A134" s="1230"/>
      <c r="B134" s="1426"/>
      <c r="C134" s="2190"/>
      <c r="D134" s="2056"/>
      <c r="E134" s="2056"/>
      <c r="F134" s="2056"/>
      <c r="G134" s="2056"/>
      <c r="H134" s="1670"/>
      <c r="I134" s="1655"/>
      <c r="J134" s="1423"/>
      <c r="K134" s="1423"/>
      <c r="L134" s="1423"/>
      <c r="M134" s="1423"/>
      <c r="N134" s="1423"/>
      <c r="O134" s="1423"/>
      <c r="P134" s="1423"/>
      <c r="Q134" s="1423"/>
      <c r="R134" s="1423"/>
      <c r="S134" s="1423"/>
      <c r="T134" s="1423"/>
      <c r="U134" s="1423"/>
      <c r="V134" s="1656"/>
      <c r="W134" s="1657"/>
      <c r="X134" s="1657"/>
      <c r="Y134" s="1657"/>
      <c r="Z134" s="2137"/>
      <c r="AA134" s="1517"/>
      <c r="AB134" s="1672"/>
      <c r="AC134" s="1672"/>
      <c r="AD134" s="1672"/>
      <c r="AE134" s="1672"/>
      <c r="AF134" s="1672"/>
      <c r="AG134" s="1672"/>
      <c r="AH134" s="1673"/>
      <c r="AI134" s="1673"/>
      <c r="AJ134" s="1673"/>
      <c r="AK134" s="1674"/>
      <c r="AL134" s="1673"/>
      <c r="AM134" s="1672"/>
      <c r="AN134" s="1673"/>
      <c r="AO134" s="1673"/>
      <c r="AP134" s="1673"/>
      <c r="AQ134" s="1673"/>
      <c r="AR134" s="1673"/>
      <c r="AS134" s="1675"/>
      <c r="AT134" s="1673"/>
      <c r="AU134" s="1673"/>
      <c r="AV134" s="1673"/>
      <c r="AW134" s="1673"/>
      <c r="AX134" s="1812"/>
      <c r="AY134" s="1673"/>
      <c r="AZ134" s="1676"/>
      <c r="BA134" s="2218"/>
      <c r="BB134" s="2084"/>
      <c r="BC134" s="1775"/>
      <c r="BD134" s="1423"/>
      <c r="BE134" s="1773"/>
      <c r="BF134" s="1773"/>
      <c r="BG134" s="1774"/>
      <c r="BH134" s="1385"/>
      <c r="BI134" s="467"/>
      <c r="BJ134" s="468"/>
      <c r="BK134" s="417"/>
      <c r="BL134" s="417"/>
      <c r="BM134" s="417"/>
      <c r="BN134" s="417"/>
      <c r="BO134" s="417"/>
      <c r="BP134" s="417"/>
      <c r="BQ134" s="417"/>
      <c r="BR134" s="426"/>
      <c r="BS134" s="426"/>
      <c r="BT134" s="426"/>
      <c r="BU134" s="426"/>
      <c r="BV134" s="426"/>
      <c r="BW134" s="418"/>
      <c r="BX134" s="418"/>
      <c r="BY134" s="418"/>
      <c r="BZ134" s="418"/>
      <c r="CA134" s="418"/>
      <c r="CB134" s="418"/>
      <c r="CC134" s="418"/>
      <c r="CD134" s="418"/>
      <c r="CE134" s="414"/>
      <c r="CF134" s="414"/>
      <c r="CG134" s="414"/>
      <c r="CH134" s="414"/>
      <c r="CI134" s="414"/>
      <c r="CJ134" s="414"/>
      <c r="CK134" s="414"/>
      <c r="CL134" s="414"/>
      <c r="CM134" s="414"/>
      <c r="CN134" s="414"/>
      <c r="CO134" s="426"/>
      <c r="CP134" s="414"/>
      <c r="CQ134" s="414"/>
      <c r="CR134" s="414"/>
      <c r="CS134" s="414"/>
      <c r="CT134" s="414"/>
      <c r="CU134" s="414"/>
      <c r="CV134" s="414"/>
      <c r="CW134" s="414"/>
      <c r="CX134" s="2059"/>
      <c r="CY134" s="414"/>
      <c r="CZ134" s="442"/>
      <c r="DA134" s="1960"/>
      <c r="DB134" s="1960"/>
      <c r="DC134" s="1960"/>
      <c r="DD134" s="1960"/>
      <c r="DE134" s="443"/>
      <c r="DF134" s="446"/>
      <c r="DG134" s="446"/>
      <c r="DH134" s="446"/>
      <c r="DI134" s="446"/>
      <c r="DJ134" s="446"/>
      <c r="DK134" s="446"/>
      <c r="DL134" s="446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6"/>
      <c r="EA134" s="447"/>
      <c r="EB134" s="447"/>
      <c r="EC134" s="447"/>
      <c r="ED134" s="447"/>
      <c r="EE134" s="447"/>
      <c r="EF134" s="447"/>
      <c r="EG134" s="447"/>
      <c r="EH134" s="447"/>
      <c r="EI134" s="447"/>
      <c r="EJ134" s="447"/>
      <c r="EK134" s="447"/>
      <c r="EL134" s="447"/>
      <c r="EM134" s="447"/>
      <c r="EN134" s="447"/>
      <c r="EO134" s="400"/>
      <c r="EP134" s="400"/>
      <c r="EQ134" s="434"/>
      <c r="ER134" s="445"/>
      <c r="ES134" s="387"/>
      <c r="ET134" s="69"/>
      <c r="EU134" s="69"/>
      <c r="EV134" s="69"/>
      <c r="EW134" s="69"/>
      <c r="EX134" s="69"/>
      <c r="EY134" s="69"/>
      <c r="FH134" s="57"/>
      <c r="FP134" s="1"/>
      <c r="FS134" s="66"/>
      <c r="FT134" s="1"/>
      <c r="FU134" s="1"/>
      <c r="FY134" s="66"/>
      <c r="FZ134" s="66"/>
      <c r="GE134" s="1"/>
      <c r="GJ134" s="99"/>
      <c r="GK134" s="100"/>
      <c r="GL134" s="101"/>
      <c r="GM134" s="101"/>
      <c r="GO134" s="62"/>
      <c r="GP134" s="63"/>
      <c r="GQ134" s="63"/>
      <c r="GR134" s="62"/>
      <c r="GX134" s="1"/>
      <c r="GY134" s="1"/>
      <c r="HH134" s="65"/>
      <c r="HI134" s="87"/>
      <c r="HJ134" s="88"/>
      <c r="HK134" s="89"/>
      <c r="HL134" s="89"/>
      <c r="HM134" s="89"/>
      <c r="HN134" s="89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</row>
    <row r="135" spans="1:238" ht="33" customHeight="1">
      <c r="A135" s="1230"/>
      <c r="B135" s="1426"/>
      <c r="C135" s="2190"/>
      <c r="D135" s="2056"/>
      <c r="E135" s="2056"/>
      <c r="F135" s="2056"/>
      <c r="G135" s="2056"/>
      <c r="H135" s="2216" t="str">
        <f>IF(FR217="","",FR217)</f>
        <v/>
      </c>
      <c r="I135" s="1677"/>
      <c r="J135" s="1517"/>
      <c r="K135" s="2174" t="s">
        <v>671</v>
      </c>
      <c r="L135" s="2174"/>
      <c r="M135" s="2174"/>
      <c r="N135" s="2174"/>
      <c r="O135" s="2174"/>
      <c r="P135" s="2174"/>
      <c r="Q135" s="2174"/>
      <c r="R135" s="2174"/>
      <c r="S135" s="2174"/>
      <c r="T135" s="1423"/>
      <c r="U135" s="1678" t="str">
        <f>IF(AY9="","",AY9)</f>
        <v/>
      </c>
      <c r="V135" s="1656"/>
      <c r="W135" s="1657"/>
      <c r="X135" s="1657"/>
      <c r="Y135" s="1657"/>
      <c r="Z135" s="2137"/>
      <c r="AA135" s="2139" t="s">
        <v>786</v>
      </c>
      <c r="AB135" s="2139"/>
      <c r="AC135" s="2139"/>
      <c r="AD135" s="2139"/>
      <c r="AE135" s="2139"/>
      <c r="AF135" s="2139"/>
      <c r="AG135" s="1505" t="s">
        <v>187</v>
      </c>
      <c r="AH135" s="1469" t="s">
        <v>662</v>
      </c>
      <c r="AI135" s="1469"/>
      <c r="AJ135" s="1469"/>
      <c r="AK135" s="1555"/>
      <c r="AL135" s="1659"/>
      <c r="AM135" s="1660" t="str">
        <f>IF(GE339=0,"",GE339)</f>
        <v/>
      </c>
      <c r="AN135" s="1659"/>
      <c r="AO135" s="1659"/>
      <c r="AP135" s="1659"/>
      <c r="AQ135" s="1659"/>
      <c r="AR135" s="1659"/>
      <c r="AS135" s="1661" t="str">
        <f>IF(GG333=0,"",GG333)</f>
        <v/>
      </c>
      <c r="AT135" s="1662"/>
      <c r="AU135" s="1662"/>
      <c r="AV135" s="1662"/>
      <c r="AW135" s="1662"/>
      <c r="AX135" s="1810"/>
      <c r="AY135" s="1663" t="str">
        <f>IF(GG338=0,"",GG338)</f>
        <v/>
      </c>
      <c r="AZ135" s="1664"/>
      <c r="BA135" s="2218"/>
      <c r="BB135" s="2084"/>
      <c r="BC135" s="1775"/>
      <c r="BD135" s="1423"/>
      <c r="BE135" s="1773"/>
      <c r="BF135" s="1773"/>
      <c r="BG135" s="1774"/>
      <c r="BH135" s="1385"/>
      <c r="BI135" s="467"/>
      <c r="BJ135" s="468"/>
      <c r="BK135" s="417"/>
      <c r="BL135" s="417"/>
      <c r="BM135" s="417"/>
      <c r="BN135" s="417"/>
      <c r="BO135" s="417"/>
      <c r="BP135" s="417"/>
      <c r="BQ135" s="417"/>
      <c r="BR135" s="426"/>
      <c r="BS135" s="426"/>
      <c r="BT135" s="426"/>
      <c r="BU135" s="426"/>
      <c r="BV135" s="426"/>
      <c r="BW135" s="418"/>
      <c r="BX135" s="418"/>
      <c r="BY135" s="418"/>
      <c r="BZ135" s="418"/>
      <c r="CA135" s="418"/>
      <c r="CB135" s="418"/>
      <c r="CC135" s="418"/>
      <c r="CD135" s="418"/>
      <c r="CE135" s="414"/>
      <c r="CF135" s="414"/>
      <c r="CG135" s="414"/>
      <c r="CH135" s="414"/>
      <c r="CI135" s="414"/>
      <c r="CJ135" s="414"/>
      <c r="CK135" s="414"/>
      <c r="CL135" s="414"/>
      <c r="CM135" s="414"/>
      <c r="CN135" s="414"/>
      <c r="CO135" s="426"/>
      <c r="CP135" s="414"/>
      <c r="CQ135" s="414"/>
      <c r="CR135" s="414"/>
      <c r="CS135" s="414"/>
      <c r="CT135" s="414"/>
      <c r="CU135" s="414"/>
      <c r="CV135" s="414"/>
      <c r="CW135" s="414"/>
      <c r="CX135" s="2059"/>
      <c r="CY135" s="414"/>
      <c r="CZ135" s="442"/>
      <c r="DA135" s="1960"/>
      <c r="DB135" s="1960"/>
      <c r="DC135" s="1960"/>
      <c r="DD135" s="1960"/>
      <c r="DE135" s="443"/>
      <c r="DF135" s="446"/>
      <c r="DG135" s="446"/>
      <c r="DH135" s="446"/>
      <c r="DI135" s="446"/>
      <c r="DJ135" s="446"/>
      <c r="DK135" s="446"/>
      <c r="DL135" s="446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6"/>
      <c r="EA135" s="447"/>
      <c r="EB135" s="447"/>
      <c r="EC135" s="447"/>
      <c r="ED135" s="447"/>
      <c r="EE135" s="447"/>
      <c r="EF135" s="447"/>
      <c r="EG135" s="447"/>
      <c r="EH135" s="447"/>
      <c r="EI135" s="447"/>
      <c r="EJ135" s="447"/>
      <c r="EK135" s="447"/>
      <c r="EL135" s="447"/>
      <c r="EM135" s="447"/>
      <c r="EN135" s="447"/>
      <c r="EO135" s="400"/>
      <c r="EP135" s="400"/>
      <c r="EQ135" s="434"/>
      <c r="ER135" s="445"/>
      <c r="ES135" s="387"/>
      <c r="ET135" s="69"/>
      <c r="EU135" s="69"/>
      <c r="EV135" s="69"/>
      <c r="EW135" s="69"/>
      <c r="EX135" s="69"/>
      <c r="EY135" s="69"/>
      <c r="FH135" s="57"/>
      <c r="FP135" s="1"/>
      <c r="FS135" s="66"/>
      <c r="FT135" s="1"/>
      <c r="FU135" s="1"/>
      <c r="FY135" s="66"/>
      <c r="FZ135" s="66"/>
      <c r="GE135" s="1"/>
      <c r="GJ135" s="99"/>
      <c r="GK135" s="100"/>
      <c r="GL135" s="101"/>
      <c r="GM135" s="101"/>
      <c r="GO135" s="62"/>
      <c r="GP135" s="63"/>
      <c r="GQ135" s="63"/>
      <c r="GR135" s="62"/>
      <c r="GX135" s="1"/>
      <c r="GY135" s="1"/>
      <c r="HH135" s="65"/>
      <c r="HI135" s="87"/>
      <c r="HJ135" s="88"/>
      <c r="HK135" s="89"/>
      <c r="HL135" s="89"/>
      <c r="HM135" s="89"/>
      <c r="HN135" s="89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</row>
    <row r="136" spans="1:238" ht="4" customHeight="1">
      <c r="A136" s="1230"/>
      <c r="B136" s="1426"/>
      <c r="C136" s="2190"/>
      <c r="D136" s="2056"/>
      <c r="E136" s="2056"/>
      <c r="F136" s="2056"/>
      <c r="G136" s="2056"/>
      <c r="H136" s="2217"/>
      <c r="I136" s="1677"/>
      <c r="J136" s="1517"/>
      <c r="K136" s="1517"/>
      <c r="L136" s="1517"/>
      <c r="M136" s="1517"/>
      <c r="N136" s="1517"/>
      <c r="O136" s="1517"/>
      <c r="P136" s="1517"/>
      <c r="Q136" s="1517"/>
      <c r="R136" s="1517"/>
      <c r="S136" s="1517"/>
      <c r="T136" s="1423"/>
      <c r="U136" s="1516"/>
      <c r="V136" s="1656"/>
      <c r="W136" s="1657"/>
      <c r="X136" s="1657"/>
      <c r="Y136" s="1657"/>
      <c r="Z136" s="2137"/>
      <c r="AA136" s="2139"/>
      <c r="AB136" s="2139"/>
      <c r="AC136" s="2139"/>
      <c r="AD136" s="2139"/>
      <c r="AE136" s="2139"/>
      <c r="AF136" s="2139"/>
      <c r="AG136" s="1505"/>
      <c r="AH136" s="1469"/>
      <c r="AI136" s="1469"/>
      <c r="AJ136" s="1469"/>
      <c r="AK136" s="1555"/>
      <c r="AL136" s="1469"/>
      <c r="AM136" s="1500"/>
      <c r="AN136" s="1666"/>
      <c r="AO136" s="1666"/>
      <c r="AP136" s="1666"/>
      <c r="AQ136" s="1666"/>
      <c r="AR136" s="1666"/>
      <c r="AS136" s="1667"/>
      <c r="AT136" s="1668"/>
      <c r="AU136" s="1668"/>
      <c r="AV136" s="1668"/>
      <c r="AW136" s="1668"/>
      <c r="AX136" s="1811"/>
      <c r="AY136" s="1469"/>
      <c r="AZ136" s="1669"/>
      <c r="BA136" s="2218"/>
      <c r="BB136" s="2084"/>
      <c r="BC136" s="1775"/>
      <c r="BD136" s="1423"/>
      <c r="BE136" s="1773"/>
      <c r="BF136" s="1773"/>
      <c r="BG136" s="1774"/>
      <c r="BH136" s="1385"/>
      <c r="BI136" s="467"/>
      <c r="BJ136" s="468"/>
      <c r="BK136" s="417"/>
      <c r="BL136" s="417"/>
      <c r="BM136" s="417"/>
      <c r="BN136" s="417"/>
      <c r="BO136" s="417"/>
      <c r="BP136" s="417"/>
      <c r="BQ136" s="417"/>
      <c r="BR136" s="426"/>
      <c r="BS136" s="426"/>
      <c r="BT136" s="426"/>
      <c r="BU136" s="426"/>
      <c r="BV136" s="426"/>
      <c r="BW136" s="418"/>
      <c r="BX136" s="418"/>
      <c r="BY136" s="418"/>
      <c r="BZ136" s="418"/>
      <c r="CA136" s="418"/>
      <c r="CB136" s="418"/>
      <c r="CC136" s="418"/>
      <c r="CD136" s="418"/>
      <c r="CE136" s="414"/>
      <c r="CF136" s="414"/>
      <c r="CG136" s="414"/>
      <c r="CH136" s="414"/>
      <c r="CI136" s="414"/>
      <c r="CJ136" s="414"/>
      <c r="CK136" s="414"/>
      <c r="CL136" s="414"/>
      <c r="CM136" s="414"/>
      <c r="CN136" s="414"/>
      <c r="CO136" s="426"/>
      <c r="CP136" s="414"/>
      <c r="CQ136" s="414"/>
      <c r="CR136" s="414"/>
      <c r="CS136" s="414"/>
      <c r="CT136" s="414"/>
      <c r="CU136" s="414"/>
      <c r="CV136" s="414"/>
      <c r="CW136" s="414"/>
      <c r="CX136" s="2059"/>
      <c r="CY136" s="414"/>
      <c r="CZ136" s="442"/>
      <c r="DA136" s="1960"/>
      <c r="DB136" s="1960"/>
      <c r="DC136" s="1960"/>
      <c r="DD136" s="1960"/>
      <c r="DE136" s="443"/>
      <c r="DF136" s="446"/>
      <c r="DG136" s="446"/>
      <c r="DH136" s="446"/>
      <c r="DI136" s="446"/>
      <c r="DJ136" s="446"/>
      <c r="DK136" s="446"/>
      <c r="DL136" s="446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6"/>
      <c r="EA136" s="447"/>
      <c r="EB136" s="447"/>
      <c r="EC136" s="447"/>
      <c r="ED136" s="447"/>
      <c r="EE136" s="447"/>
      <c r="EF136" s="447"/>
      <c r="EG136" s="447"/>
      <c r="EH136" s="447"/>
      <c r="EI136" s="447"/>
      <c r="EJ136" s="447"/>
      <c r="EK136" s="447"/>
      <c r="EL136" s="447"/>
      <c r="EM136" s="447"/>
      <c r="EN136" s="447"/>
      <c r="EO136" s="400"/>
      <c r="EP136" s="400"/>
      <c r="EQ136" s="434"/>
      <c r="ER136" s="445"/>
      <c r="ES136" s="387"/>
      <c r="ET136" s="69"/>
      <c r="EU136" s="69"/>
      <c r="EV136" s="69"/>
      <c r="EW136" s="69"/>
      <c r="EX136" s="69"/>
      <c r="EY136" s="69"/>
      <c r="FH136" s="57"/>
      <c r="FP136" s="1"/>
      <c r="FS136" s="66"/>
      <c r="FT136" s="1"/>
      <c r="FU136" s="1"/>
      <c r="FY136" s="66"/>
      <c r="FZ136" s="66"/>
      <c r="GE136" s="1"/>
      <c r="GJ136" s="99"/>
      <c r="GK136" s="100"/>
      <c r="GL136" s="101"/>
      <c r="GM136" s="101"/>
      <c r="GO136" s="62"/>
      <c r="GP136" s="63"/>
      <c r="GQ136" s="63"/>
      <c r="GR136" s="62"/>
      <c r="GX136" s="1"/>
      <c r="GY136" s="1"/>
      <c r="HH136" s="65"/>
      <c r="HI136" s="87"/>
      <c r="HJ136" s="88"/>
      <c r="HK136" s="89"/>
      <c r="HL136" s="89"/>
      <c r="HM136" s="89"/>
      <c r="HN136" s="89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</row>
    <row r="137" spans="1:238" ht="33" customHeight="1">
      <c r="A137" s="1230"/>
      <c r="B137" s="1426"/>
      <c r="C137" s="2190"/>
      <c r="D137" s="2056"/>
      <c r="E137" s="2056"/>
      <c r="F137" s="2056"/>
      <c r="G137" s="2056"/>
      <c r="H137" s="2217"/>
      <c r="I137" s="2173" t="s">
        <v>672</v>
      </c>
      <c r="J137" s="2174"/>
      <c r="K137" s="2174"/>
      <c r="L137" s="2174"/>
      <c r="M137" s="2174"/>
      <c r="N137" s="2174"/>
      <c r="O137" s="2174"/>
      <c r="P137" s="2174"/>
      <c r="Q137" s="2174"/>
      <c r="R137" s="2174"/>
      <c r="S137" s="2174"/>
      <c r="T137" s="1423"/>
      <c r="U137" s="1679" t="str">
        <f>IF(GB522="","",GB522)</f>
        <v/>
      </c>
      <c r="V137" s="1656"/>
      <c r="W137" s="1657"/>
      <c r="X137" s="1657"/>
      <c r="Y137" s="1657"/>
      <c r="Z137" s="2137"/>
      <c r="AA137" s="2139"/>
      <c r="AB137" s="2139"/>
      <c r="AC137" s="2139"/>
      <c r="AD137" s="2139"/>
      <c r="AE137" s="2139"/>
      <c r="AF137" s="2139"/>
      <c r="AG137" s="1505" t="s">
        <v>24</v>
      </c>
      <c r="AH137" s="1469"/>
      <c r="AI137" s="1469" t="s">
        <v>662</v>
      </c>
      <c r="AJ137" s="1469"/>
      <c r="AK137" s="1555"/>
      <c r="AL137" s="1659"/>
      <c r="AM137" s="1660" t="str">
        <f>IF(GE338=0,"",GE338)</f>
        <v/>
      </c>
      <c r="AN137" s="1659"/>
      <c r="AO137" s="1659"/>
      <c r="AP137" s="1659"/>
      <c r="AQ137" s="1659"/>
      <c r="AR137" s="1659"/>
      <c r="AS137" s="1661" t="str">
        <f>IF(GE342=0,"",GE342)</f>
        <v/>
      </c>
      <c r="AT137" s="1662"/>
      <c r="AU137" s="1662"/>
      <c r="AV137" s="1662"/>
      <c r="AW137" s="1662"/>
      <c r="AX137" s="1810"/>
      <c r="AY137" s="1663" t="str">
        <f>IF(AY135="","",GG339)</f>
        <v/>
      </c>
      <c r="AZ137" s="1664"/>
      <c r="BA137" s="2218"/>
      <c r="BB137" s="2084"/>
      <c r="BC137" s="1775"/>
      <c r="BD137" s="1423"/>
      <c r="BE137" s="1773"/>
      <c r="BF137" s="1773"/>
      <c r="BG137" s="1774"/>
      <c r="BH137" s="1385"/>
      <c r="BI137" s="467"/>
      <c r="BJ137" s="468"/>
      <c r="BK137" s="417"/>
      <c r="BL137" s="417"/>
      <c r="BM137" s="417"/>
      <c r="BN137" s="417"/>
      <c r="BO137" s="417"/>
      <c r="BP137" s="417"/>
      <c r="BQ137" s="417"/>
      <c r="BR137" s="426"/>
      <c r="BS137" s="426"/>
      <c r="BT137" s="426"/>
      <c r="BU137" s="426"/>
      <c r="BV137" s="426"/>
      <c r="BW137" s="418"/>
      <c r="BX137" s="418"/>
      <c r="BY137" s="418"/>
      <c r="BZ137" s="418"/>
      <c r="CA137" s="418"/>
      <c r="CB137" s="418"/>
      <c r="CC137" s="418"/>
      <c r="CD137" s="418"/>
      <c r="CE137" s="414"/>
      <c r="CF137" s="414"/>
      <c r="CG137" s="414"/>
      <c r="CH137" s="414"/>
      <c r="CI137" s="414"/>
      <c r="CJ137" s="414"/>
      <c r="CK137" s="414"/>
      <c r="CL137" s="414"/>
      <c r="CM137" s="414"/>
      <c r="CN137" s="414"/>
      <c r="CO137" s="426"/>
      <c r="CP137" s="414"/>
      <c r="CQ137" s="414"/>
      <c r="CR137" s="414"/>
      <c r="CS137" s="414"/>
      <c r="CT137" s="414"/>
      <c r="CU137" s="414"/>
      <c r="CV137" s="414"/>
      <c r="CW137" s="414"/>
      <c r="CX137" s="2059"/>
      <c r="CY137" s="414"/>
      <c r="CZ137" s="442"/>
      <c r="DA137" s="1960"/>
      <c r="DB137" s="1960"/>
      <c r="DC137" s="1960"/>
      <c r="DD137" s="1960"/>
      <c r="DE137" s="443"/>
      <c r="DF137" s="446"/>
      <c r="DG137" s="446"/>
      <c r="DH137" s="446"/>
      <c r="DI137" s="446"/>
      <c r="DJ137" s="446"/>
      <c r="DK137" s="446"/>
      <c r="DL137" s="446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6"/>
      <c r="EA137" s="447"/>
      <c r="EB137" s="447"/>
      <c r="EC137" s="447"/>
      <c r="ED137" s="447"/>
      <c r="EE137" s="447"/>
      <c r="EF137" s="447"/>
      <c r="EG137" s="447"/>
      <c r="EH137" s="447"/>
      <c r="EI137" s="447"/>
      <c r="EJ137" s="447"/>
      <c r="EK137" s="447"/>
      <c r="EL137" s="447"/>
      <c r="EM137" s="447"/>
      <c r="EN137" s="447"/>
      <c r="EO137" s="400"/>
      <c r="EP137" s="400"/>
      <c r="EQ137" s="434"/>
      <c r="ER137" s="445"/>
      <c r="ES137" s="387"/>
      <c r="ET137" s="69"/>
      <c r="EU137" s="69"/>
      <c r="EV137" s="69"/>
      <c r="EW137" s="69"/>
      <c r="EX137" s="69"/>
      <c r="EY137" s="69"/>
      <c r="FH137" s="57"/>
      <c r="FP137" s="1"/>
      <c r="FS137" s="66"/>
      <c r="FT137" s="1"/>
      <c r="FU137" s="1"/>
      <c r="FY137" s="66"/>
      <c r="FZ137" s="66"/>
      <c r="GE137" s="1"/>
      <c r="GJ137" s="99"/>
      <c r="GK137" s="100"/>
      <c r="GL137" s="101"/>
      <c r="GM137" s="101"/>
      <c r="GO137" s="62"/>
      <c r="GP137" s="63"/>
      <c r="GQ137" s="63"/>
      <c r="GR137" s="62"/>
      <c r="GX137" s="1"/>
      <c r="GY137" s="1"/>
      <c r="HH137" s="65"/>
      <c r="HI137" s="87"/>
      <c r="HJ137" s="88"/>
      <c r="HK137" s="89"/>
      <c r="HL137" s="89"/>
      <c r="HM137" s="89"/>
      <c r="HN137" s="89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</row>
    <row r="138" spans="1:238" ht="16" customHeight="1" thickBot="1">
      <c r="A138" s="1230"/>
      <c r="B138" s="1426"/>
      <c r="C138" s="2190"/>
      <c r="D138" s="2056"/>
      <c r="E138" s="2056"/>
      <c r="F138" s="2056"/>
      <c r="G138" s="2056"/>
      <c r="H138" s="2217"/>
      <c r="I138" s="1677"/>
      <c r="J138" s="1517"/>
      <c r="K138" s="1517"/>
      <c r="L138" s="1517"/>
      <c r="M138" s="1517"/>
      <c r="N138" s="1517"/>
      <c r="O138" s="1517"/>
      <c r="P138" s="1517"/>
      <c r="Q138" s="1517"/>
      <c r="R138" s="1517"/>
      <c r="S138" s="1517"/>
      <c r="T138" s="1423"/>
      <c r="U138" s="1423"/>
      <c r="V138" s="1656"/>
      <c r="W138" s="1657"/>
      <c r="X138" s="1657"/>
      <c r="Y138" s="1657"/>
      <c r="Z138" s="2137"/>
      <c r="AA138" s="1423"/>
      <c r="AB138" s="1423"/>
      <c r="AC138" s="1423"/>
      <c r="AD138" s="1423"/>
      <c r="AE138" s="1423"/>
      <c r="AF138" s="1423"/>
      <c r="AG138" s="1469"/>
      <c r="AH138" s="1469"/>
      <c r="AI138" s="1469"/>
      <c r="AJ138" s="1469"/>
      <c r="AK138" s="1469"/>
      <c r="AL138" s="1469"/>
      <c r="AM138" s="1505"/>
      <c r="AN138" s="1469"/>
      <c r="AO138" s="1469"/>
      <c r="AP138" s="1469"/>
      <c r="AQ138" s="1469"/>
      <c r="AR138" s="1469"/>
      <c r="AS138" s="1469"/>
      <c r="AT138" s="1469"/>
      <c r="AU138" s="1469"/>
      <c r="AV138" s="1469"/>
      <c r="AW138" s="1474"/>
      <c r="AX138" s="1474"/>
      <c r="AY138" s="1474"/>
      <c r="AZ138" s="1474"/>
      <c r="BA138" s="2218"/>
      <c r="BB138" s="2084"/>
      <c r="BC138" s="1775"/>
      <c r="BD138" s="1423"/>
      <c r="BE138" s="1773"/>
      <c r="BF138" s="1773"/>
      <c r="BG138" s="1774"/>
      <c r="BH138" s="1385"/>
      <c r="BI138" s="467"/>
      <c r="BJ138" s="468"/>
      <c r="BK138" s="417"/>
      <c r="BL138" s="417"/>
      <c r="BM138" s="417"/>
      <c r="BN138" s="417"/>
      <c r="BO138" s="417"/>
      <c r="BP138" s="417"/>
      <c r="BQ138" s="417"/>
      <c r="BR138" s="426"/>
      <c r="BS138" s="426"/>
      <c r="BT138" s="426"/>
      <c r="BU138" s="426"/>
      <c r="BV138" s="426"/>
      <c r="BW138" s="418"/>
      <c r="BX138" s="418"/>
      <c r="BY138" s="418"/>
      <c r="BZ138" s="418"/>
      <c r="CA138" s="418"/>
      <c r="CB138" s="418"/>
      <c r="CC138" s="418"/>
      <c r="CD138" s="418"/>
      <c r="CE138" s="414"/>
      <c r="CF138" s="414"/>
      <c r="CG138" s="414"/>
      <c r="CH138" s="414"/>
      <c r="CI138" s="414"/>
      <c r="CJ138" s="414"/>
      <c r="CK138" s="414"/>
      <c r="CL138" s="414"/>
      <c r="CM138" s="414"/>
      <c r="CN138" s="414"/>
      <c r="CO138" s="426"/>
      <c r="CP138" s="414"/>
      <c r="CQ138" s="414"/>
      <c r="CR138" s="414"/>
      <c r="CS138" s="414"/>
      <c r="CT138" s="414"/>
      <c r="CU138" s="414"/>
      <c r="CV138" s="414"/>
      <c r="CW138" s="414"/>
      <c r="CX138" s="2059"/>
      <c r="CY138" s="414"/>
      <c r="CZ138" s="442"/>
      <c r="DA138" s="1960"/>
      <c r="DB138" s="1960"/>
      <c r="DC138" s="1960"/>
      <c r="DD138" s="1960"/>
      <c r="DE138" s="443"/>
      <c r="DF138" s="446"/>
      <c r="DG138" s="446"/>
      <c r="DH138" s="446"/>
      <c r="DI138" s="446"/>
      <c r="DJ138" s="446"/>
      <c r="DK138" s="446"/>
      <c r="DL138" s="446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6"/>
      <c r="EA138" s="447"/>
      <c r="EB138" s="447"/>
      <c r="EC138" s="447"/>
      <c r="ED138" s="447"/>
      <c r="EE138" s="447"/>
      <c r="EF138" s="447"/>
      <c r="EG138" s="447"/>
      <c r="EH138" s="447"/>
      <c r="EI138" s="447"/>
      <c r="EJ138" s="447"/>
      <c r="EK138" s="447"/>
      <c r="EL138" s="447"/>
      <c r="EM138" s="447"/>
      <c r="EN138" s="447"/>
      <c r="EO138" s="400"/>
      <c r="EP138" s="400"/>
      <c r="EQ138" s="434"/>
      <c r="ER138" s="445"/>
      <c r="ES138" s="387"/>
      <c r="ET138" s="69"/>
      <c r="EU138" s="69"/>
      <c r="EV138" s="69"/>
      <c r="EW138" s="69"/>
      <c r="EX138" s="69"/>
      <c r="EY138" s="69"/>
      <c r="FH138" s="57"/>
      <c r="FP138" s="1"/>
      <c r="FS138" s="66"/>
      <c r="FT138" s="1"/>
      <c r="FU138" s="1"/>
      <c r="FY138" s="66"/>
      <c r="FZ138" s="66"/>
      <c r="GE138" s="1"/>
      <c r="GJ138" s="99"/>
      <c r="GK138" s="100"/>
      <c r="GL138" s="101"/>
      <c r="GM138" s="101"/>
      <c r="GO138" s="62"/>
      <c r="GP138" s="63"/>
      <c r="GQ138" s="63"/>
      <c r="GR138" s="62"/>
      <c r="GX138" s="1"/>
      <c r="GY138" s="1"/>
      <c r="HH138" s="65"/>
      <c r="HI138" s="87"/>
      <c r="HJ138" s="88"/>
      <c r="HK138" s="89"/>
      <c r="HL138" s="89"/>
      <c r="HM138" s="89"/>
      <c r="HN138" s="89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</row>
    <row r="139" spans="1:238" ht="33" customHeight="1">
      <c r="A139" s="1382"/>
      <c r="B139" s="1425"/>
      <c r="C139" s="2190"/>
      <c r="D139" s="2056"/>
      <c r="E139" s="2056"/>
      <c r="F139" s="2056"/>
      <c r="G139" s="2056"/>
      <c r="H139" s="2217"/>
      <c r="I139" s="2173" t="s">
        <v>673</v>
      </c>
      <c r="J139" s="2174"/>
      <c r="K139" s="2174"/>
      <c r="L139" s="2174"/>
      <c r="M139" s="2174"/>
      <c r="N139" s="2174"/>
      <c r="O139" s="2174"/>
      <c r="P139" s="2174"/>
      <c r="Q139" s="2174"/>
      <c r="R139" s="2174"/>
      <c r="S139" s="2174"/>
      <c r="T139" s="1423"/>
      <c r="U139" s="1680" t="str">
        <f>IF(GB529=0,"",GB529)</f>
        <v/>
      </c>
      <c r="V139" s="1656"/>
      <c r="W139" s="1657"/>
      <c r="X139" s="1657"/>
      <c r="Y139" s="1657"/>
      <c r="Z139" s="2137"/>
      <c r="AA139" s="1423"/>
      <c r="AB139" s="1482"/>
      <c r="AC139" s="1482"/>
      <c r="AD139" s="1482"/>
      <c r="AE139" s="1482"/>
      <c r="AF139" s="1482"/>
      <c r="AG139" s="1681" t="s">
        <v>687</v>
      </c>
      <c r="AH139" s="2073"/>
      <c r="AI139" s="2073"/>
      <c r="AJ139" s="2073"/>
      <c r="AK139" s="2073"/>
      <c r="AL139" s="2073"/>
      <c r="AM139" s="1672" t="s">
        <v>688</v>
      </c>
      <c r="AN139" s="2073"/>
      <c r="AO139" s="2073"/>
      <c r="AP139" s="2073"/>
      <c r="AQ139" s="2073"/>
      <c r="AR139" s="2073"/>
      <c r="AS139" s="1672" t="s">
        <v>689</v>
      </c>
      <c r="AT139" s="2073"/>
      <c r="AU139" s="2073"/>
      <c r="AV139" s="2073"/>
      <c r="AW139" s="2073"/>
      <c r="AX139" s="2073"/>
      <c r="AY139" s="2073"/>
      <c r="AZ139" s="2073"/>
      <c r="BA139" s="2218"/>
      <c r="BB139" s="2084"/>
      <c r="BC139" s="1775"/>
      <c r="BD139" s="1423"/>
      <c r="BE139" s="1773"/>
      <c r="BF139" s="1773"/>
      <c r="BG139" s="1774"/>
      <c r="BH139" s="1385"/>
      <c r="BI139" s="467"/>
      <c r="BJ139" s="468"/>
      <c r="BK139" s="417"/>
      <c r="BL139" s="417"/>
      <c r="BM139" s="417"/>
      <c r="BN139" s="417"/>
      <c r="BO139" s="417"/>
      <c r="BP139" s="417"/>
      <c r="BQ139" s="417"/>
      <c r="BR139" s="426"/>
      <c r="BS139" s="426"/>
      <c r="BT139" s="426"/>
      <c r="BU139" s="426"/>
      <c r="BV139" s="426"/>
      <c r="BW139" s="418"/>
      <c r="BX139" s="418"/>
      <c r="BY139" s="418"/>
      <c r="BZ139" s="418"/>
      <c r="CA139" s="418"/>
      <c r="CB139" s="418"/>
      <c r="CC139" s="418"/>
      <c r="CD139" s="418"/>
      <c r="CE139" s="414"/>
      <c r="CF139" s="414"/>
      <c r="CG139" s="414"/>
      <c r="CH139" s="414"/>
      <c r="CI139" s="414"/>
      <c r="CJ139" s="414"/>
      <c r="CK139" s="414"/>
      <c r="CL139" s="414"/>
      <c r="CM139" s="414"/>
      <c r="CN139" s="414"/>
      <c r="CO139" s="426"/>
      <c r="CP139" s="414"/>
      <c r="CQ139" s="414"/>
      <c r="CR139" s="414"/>
      <c r="CS139" s="414"/>
      <c r="CT139" s="414"/>
      <c r="CU139" s="414"/>
      <c r="CV139" s="414"/>
      <c r="CW139" s="414"/>
      <c r="CX139" s="2059"/>
      <c r="CY139" s="414"/>
      <c r="CZ139" s="442"/>
      <c r="DA139" s="1960"/>
      <c r="DB139" s="1960"/>
      <c r="DC139" s="1960"/>
      <c r="DD139" s="1960"/>
      <c r="DE139" s="443"/>
      <c r="DF139" s="446"/>
      <c r="DG139" s="446"/>
      <c r="DH139" s="446"/>
      <c r="DI139" s="446"/>
      <c r="DJ139" s="446"/>
      <c r="DK139" s="446"/>
      <c r="DL139" s="446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6"/>
      <c r="EA139" s="447"/>
      <c r="EB139" s="447"/>
      <c r="EC139" s="447"/>
      <c r="ED139" s="447"/>
      <c r="EE139" s="447"/>
      <c r="EF139" s="447"/>
      <c r="EG139" s="447"/>
      <c r="EH139" s="447"/>
      <c r="EI139" s="447"/>
      <c r="EJ139" s="447"/>
      <c r="EK139" s="447"/>
      <c r="EL139" s="447"/>
      <c r="EM139" s="447"/>
      <c r="EN139" s="447"/>
      <c r="EO139" s="400"/>
      <c r="EP139" s="400"/>
      <c r="EQ139" s="434"/>
      <c r="ER139" s="445"/>
      <c r="ES139" s="387"/>
      <c r="ET139" s="69"/>
      <c r="EU139" s="69"/>
      <c r="EV139" s="69"/>
      <c r="EW139" s="69"/>
      <c r="EX139" s="69"/>
      <c r="EY139" s="69"/>
      <c r="FH139" s="57"/>
      <c r="FP139" s="1"/>
      <c r="FS139" s="66"/>
      <c r="FT139" s="1"/>
      <c r="FU139" s="1"/>
      <c r="FY139" s="66"/>
      <c r="FZ139" s="66"/>
      <c r="GE139" s="1"/>
      <c r="GJ139" s="99"/>
      <c r="GK139" s="100"/>
      <c r="GL139" s="101"/>
      <c r="GM139" s="101"/>
      <c r="GO139" s="62"/>
      <c r="GP139" s="63"/>
      <c r="GQ139" s="63"/>
      <c r="GR139" s="62"/>
      <c r="GX139" s="1"/>
      <c r="GY139" s="1"/>
      <c r="HH139" s="65"/>
      <c r="HI139" s="87"/>
      <c r="HJ139" s="88"/>
      <c r="HK139" s="89"/>
      <c r="HL139" s="89"/>
      <c r="HM139" s="89"/>
      <c r="HN139" s="89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</row>
    <row r="140" spans="1:238" ht="33" customHeight="1" thickBot="1">
      <c r="A140" s="1382"/>
      <c r="B140" s="1425"/>
      <c r="C140" s="2190"/>
      <c r="D140" s="2056"/>
      <c r="E140" s="2056"/>
      <c r="F140" s="2056"/>
      <c r="G140" s="2056"/>
      <c r="H140" s="1682" t="s">
        <v>670</v>
      </c>
      <c r="I140" s="2173" t="s">
        <v>774</v>
      </c>
      <c r="J140" s="2174"/>
      <c r="K140" s="2174"/>
      <c r="L140" s="2174"/>
      <c r="M140" s="2174"/>
      <c r="N140" s="2174"/>
      <c r="O140" s="2174"/>
      <c r="P140" s="2174"/>
      <c r="Q140" s="2174"/>
      <c r="R140" s="2174"/>
      <c r="S140" s="2174"/>
      <c r="T140" s="1423"/>
      <c r="U140" s="1680" t="str">
        <f>IF(BS332="","",EJ411)</f>
        <v/>
      </c>
      <c r="V140" s="1656"/>
      <c r="W140" s="1657"/>
      <c r="X140" s="1657"/>
      <c r="Y140" s="1657"/>
      <c r="Z140" s="2137"/>
      <c r="AA140" s="1423"/>
      <c r="AB140" s="1469"/>
      <c r="AC140" s="1469"/>
      <c r="AD140" s="1469"/>
      <c r="AE140" s="1469"/>
      <c r="AF140" s="1469"/>
      <c r="AG140" s="2075" t="s">
        <v>694</v>
      </c>
      <c r="AH140" s="2076"/>
      <c r="AI140" s="2076"/>
      <c r="AJ140" s="2076"/>
      <c r="AK140" s="2076"/>
      <c r="AL140" s="2076"/>
      <c r="AM140" s="2076"/>
      <c r="AN140" s="2083" t="s">
        <v>685</v>
      </c>
      <c r="AO140" s="2083"/>
      <c r="AP140" s="2083"/>
      <c r="AQ140" s="2083"/>
      <c r="AR140" s="2083"/>
      <c r="AS140" s="2083"/>
      <c r="AT140" s="2093" t="str">
        <f>IF(FP268=0,"",FP268)</f>
        <v/>
      </c>
      <c r="AU140" s="2093"/>
      <c r="AV140" s="2093"/>
      <c r="AW140" s="2093"/>
      <c r="AX140" s="2093"/>
      <c r="AY140" s="2093"/>
      <c r="AZ140" s="1683"/>
      <c r="BA140" s="2218"/>
      <c r="BB140" s="2084"/>
      <c r="BC140" s="1776"/>
      <c r="BD140" s="1423"/>
      <c r="BE140" s="1773"/>
      <c r="BF140" s="1773"/>
      <c r="BG140" s="1774"/>
      <c r="BH140" s="1385"/>
      <c r="BI140" s="467"/>
      <c r="BJ140" s="468"/>
      <c r="BK140" s="417"/>
      <c r="BL140" s="417"/>
      <c r="BM140" s="417"/>
      <c r="BN140" s="417"/>
      <c r="BO140" s="417"/>
      <c r="BP140" s="417"/>
      <c r="BQ140" s="417"/>
      <c r="BR140" s="426"/>
      <c r="BS140" s="426"/>
      <c r="BT140" s="426"/>
      <c r="BU140" s="426"/>
      <c r="BV140" s="426"/>
      <c r="BW140" s="418"/>
      <c r="BX140" s="418"/>
      <c r="BY140" s="418"/>
      <c r="BZ140" s="418"/>
      <c r="CA140" s="418"/>
      <c r="CB140" s="418"/>
      <c r="CC140" s="418"/>
      <c r="CD140" s="418"/>
      <c r="CE140" s="414"/>
      <c r="CF140" s="414"/>
      <c r="CG140" s="414"/>
      <c r="CH140" s="414"/>
      <c r="CI140" s="414"/>
      <c r="CJ140" s="414"/>
      <c r="CK140" s="2088">
        <f>GG538</f>
        <v>0</v>
      </c>
      <c r="CL140" s="2088"/>
      <c r="CM140" s="2088"/>
      <c r="CN140" s="2088"/>
      <c r="CO140" s="2088"/>
      <c r="CP140" s="2088"/>
      <c r="CQ140" s="414"/>
      <c r="CR140" s="414"/>
      <c r="CS140" s="414"/>
      <c r="CT140" s="414"/>
      <c r="CU140" s="414"/>
      <c r="CV140" s="414"/>
      <c r="CW140" s="414"/>
      <c r="CX140" s="2059"/>
      <c r="CY140" s="414"/>
      <c r="CZ140" s="442"/>
      <c r="DA140" s="1960"/>
      <c r="DB140" s="1960"/>
      <c r="DC140" s="1960"/>
      <c r="DD140" s="1960"/>
      <c r="DE140" s="443"/>
      <c r="DF140" s="446"/>
      <c r="DG140" s="446"/>
      <c r="DH140" s="446"/>
      <c r="DI140" s="446"/>
      <c r="DJ140" s="446"/>
      <c r="DK140" s="446"/>
      <c r="DL140" s="446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6"/>
      <c r="EA140" s="447"/>
      <c r="EB140" s="447"/>
      <c r="EC140" s="447"/>
      <c r="ED140" s="447"/>
      <c r="EE140" s="447"/>
      <c r="EF140" s="447"/>
      <c r="EG140" s="447"/>
      <c r="EH140" s="447"/>
      <c r="EI140" s="447"/>
      <c r="EJ140" s="447"/>
      <c r="EK140" s="447"/>
      <c r="EL140" s="447"/>
      <c r="EM140" s="447"/>
      <c r="EN140" s="447"/>
      <c r="EO140" s="400"/>
      <c r="EP140" s="400"/>
      <c r="EQ140" s="434"/>
      <c r="ER140" s="445"/>
      <c r="ES140" s="387"/>
      <c r="ET140" s="69"/>
      <c r="EU140" s="69"/>
      <c r="EV140" s="69"/>
      <c r="EW140" s="69"/>
      <c r="EX140" s="69"/>
      <c r="EY140" s="69"/>
      <c r="FH140" s="57"/>
      <c r="FP140" s="1"/>
      <c r="FS140" s="66"/>
      <c r="FT140" s="1"/>
      <c r="FU140" s="1"/>
      <c r="FY140" s="66"/>
      <c r="FZ140" s="66"/>
      <c r="GE140" s="1"/>
      <c r="GJ140" s="99"/>
      <c r="GK140" s="100"/>
      <c r="GL140" s="101"/>
      <c r="GM140" s="101"/>
      <c r="GO140" s="62"/>
      <c r="GP140" s="63"/>
      <c r="GQ140" s="63"/>
      <c r="GR140" s="62"/>
      <c r="GX140" s="1"/>
      <c r="GY140" s="1"/>
      <c r="HH140" s="65"/>
      <c r="HI140" s="87"/>
      <c r="HJ140" s="88"/>
      <c r="HK140" s="89"/>
      <c r="HL140" s="89"/>
      <c r="HM140" s="89"/>
      <c r="HN140" s="89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</row>
    <row r="141" spans="1:238" ht="8" customHeight="1" thickBot="1">
      <c r="A141" s="1382"/>
      <c r="B141" s="1425"/>
      <c r="C141" s="2190"/>
      <c r="D141" s="2056"/>
      <c r="E141" s="2056"/>
      <c r="F141" s="2056"/>
      <c r="G141" s="2056"/>
      <c r="H141" s="1684"/>
      <c r="I141" s="1685"/>
      <c r="J141" s="1685"/>
      <c r="K141" s="1685"/>
      <c r="L141" s="1685"/>
      <c r="M141" s="1685"/>
      <c r="N141" s="1685"/>
      <c r="O141" s="1685"/>
      <c r="P141" s="1685"/>
      <c r="Q141" s="1685"/>
      <c r="R141" s="1685"/>
      <c r="S141" s="1685"/>
      <c r="T141" s="1686"/>
      <c r="U141" s="1687"/>
      <c r="V141" s="1688"/>
      <c r="W141" s="1689"/>
      <c r="X141" s="1689"/>
      <c r="Y141" s="1689"/>
      <c r="Z141" s="2138"/>
      <c r="AA141" s="1690"/>
      <c r="AB141" s="1526"/>
      <c r="AC141" s="1526"/>
      <c r="AD141" s="1526"/>
      <c r="AE141" s="1526"/>
      <c r="AF141" s="1526"/>
      <c r="AG141" s="1527"/>
      <c r="AH141" s="1527"/>
      <c r="AI141" s="1527"/>
      <c r="AJ141" s="1527"/>
      <c r="AK141" s="1527"/>
      <c r="AL141" s="1527"/>
      <c r="AM141" s="1527"/>
      <c r="AN141" s="1691"/>
      <c r="AO141" s="1691"/>
      <c r="AP141" s="1691"/>
      <c r="AQ141" s="1691"/>
      <c r="AR141" s="1691"/>
      <c r="AS141" s="1691"/>
      <c r="AT141" s="1692"/>
      <c r="AU141" s="1692"/>
      <c r="AV141" s="1692"/>
      <c r="AW141" s="1692"/>
      <c r="AX141" s="1692"/>
      <c r="AY141" s="1692"/>
      <c r="AZ141" s="1693"/>
      <c r="BA141" s="1526"/>
      <c r="BB141" s="1526"/>
      <c r="BC141" s="1777"/>
      <c r="BD141" s="1423"/>
      <c r="BE141" s="1773"/>
      <c r="BF141" s="1773"/>
      <c r="BG141" s="1774"/>
      <c r="BH141" s="1385"/>
      <c r="BI141" s="467"/>
      <c r="BJ141" s="468"/>
      <c r="BK141" s="417"/>
      <c r="BL141" s="417"/>
      <c r="BM141" s="417"/>
      <c r="BN141" s="417"/>
      <c r="BO141" s="417"/>
      <c r="BP141" s="417"/>
      <c r="BQ141" s="417"/>
      <c r="BR141" s="426"/>
      <c r="BS141" s="426"/>
      <c r="BT141" s="426"/>
      <c r="BU141" s="426"/>
      <c r="BV141" s="426"/>
      <c r="BW141" s="418"/>
      <c r="BX141" s="418"/>
      <c r="BY141" s="418"/>
      <c r="BZ141" s="418"/>
      <c r="CA141" s="418"/>
      <c r="CB141" s="418"/>
      <c r="CC141" s="418"/>
      <c r="CD141" s="418"/>
      <c r="CE141" s="414"/>
      <c r="CF141" s="414"/>
      <c r="CG141" s="414"/>
      <c r="CH141" s="414"/>
      <c r="CI141" s="414"/>
      <c r="CJ141" s="414"/>
      <c r="CK141" s="505"/>
      <c r="CL141" s="505"/>
      <c r="CM141" s="505"/>
      <c r="CN141" s="505"/>
      <c r="CO141" s="505"/>
      <c r="CP141" s="505"/>
      <c r="CQ141" s="414"/>
      <c r="CR141" s="414"/>
      <c r="CS141" s="414"/>
      <c r="CT141" s="414"/>
      <c r="CU141" s="414"/>
      <c r="CV141" s="414"/>
      <c r="CW141" s="414"/>
      <c r="CX141" s="2059"/>
      <c r="CY141" s="414"/>
      <c r="CZ141" s="442"/>
      <c r="DA141" s="1960"/>
      <c r="DB141" s="1960"/>
      <c r="DC141" s="1960"/>
      <c r="DD141" s="1960"/>
      <c r="DE141" s="443"/>
      <c r="DF141" s="446"/>
      <c r="DG141" s="446"/>
      <c r="DH141" s="446"/>
      <c r="DI141" s="446"/>
      <c r="DJ141" s="446"/>
      <c r="DK141" s="446"/>
      <c r="DL141" s="446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6"/>
      <c r="EA141" s="447"/>
      <c r="EB141" s="447"/>
      <c r="EC141" s="447"/>
      <c r="ED141" s="447"/>
      <c r="EE141" s="447"/>
      <c r="EF141" s="447"/>
      <c r="EG141" s="447"/>
      <c r="EH141" s="447"/>
      <c r="EI141" s="447"/>
      <c r="EJ141" s="447"/>
      <c r="EK141" s="447"/>
      <c r="EL141" s="447"/>
      <c r="EM141" s="447"/>
      <c r="EN141" s="447"/>
      <c r="EO141" s="400"/>
      <c r="EP141" s="400"/>
      <c r="EQ141" s="434"/>
      <c r="ER141" s="445"/>
      <c r="ES141" s="387"/>
      <c r="ET141" s="69"/>
      <c r="EU141" s="69"/>
      <c r="EV141" s="69"/>
      <c r="EW141" s="69"/>
      <c r="EX141" s="69"/>
      <c r="EY141" s="69"/>
      <c r="FH141" s="57"/>
      <c r="FP141" s="1"/>
      <c r="FS141" s="66"/>
      <c r="FT141" s="1"/>
      <c r="FU141" s="1"/>
      <c r="FY141" s="66"/>
      <c r="FZ141" s="66"/>
      <c r="GE141" s="1"/>
      <c r="GJ141" s="99"/>
      <c r="GK141" s="100"/>
      <c r="GL141" s="101"/>
      <c r="GM141" s="101"/>
      <c r="GO141" s="62"/>
      <c r="GP141" s="63"/>
      <c r="GQ141" s="63"/>
      <c r="GR141" s="62"/>
      <c r="GX141" s="1"/>
      <c r="GY141" s="1"/>
      <c r="HH141" s="65"/>
      <c r="HI141" s="87"/>
      <c r="HJ141" s="88"/>
      <c r="HK141" s="89"/>
      <c r="HL141" s="89"/>
      <c r="HM141" s="89"/>
      <c r="HN141" s="89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</row>
    <row r="142" spans="1:238" ht="14" customHeight="1" thickTop="1" thickBot="1">
      <c r="A142" s="1382"/>
      <c r="B142" s="1425"/>
      <c r="C142" s="1694"/>
      <c r="D142" s="1689"/>
      <c r="E142" s="1689"/>
      <c r="F142" s="1695"/>
      <c r="G142" s="1695"/>
      <c r="H142" s="1423"/>
      <c r="I142" s="1505"/>
      <c r="J142" s="1505"/>
      <c r="K142" s="1505"/>
      <c r="L142" s="1505"/>
      <c r="M142" s="1505"/>
      <c r="N142" s="1505"/>
      <c r="O142" s="1505"/>
      <c r="P142" s="1505"/>
      <c r="Q142" s="1505"/>
      <c r="R142" s="1505"/>
      <c r="S142" s="1505"/>
      <c r="T142" s="1423"/>
      <c r="U142" s="1680"/>
      <c r="V142" s="1680"/>
      <c r="W142" s="1680"/>
      <c r="X142" s="1680"/>
      <c r="Y142" s="1469"/>
      <c r="Z142" s="1469"/>
      <c r="AA142" s="1469"/>
      <c r="AB142" s="1469"/>
      <c r="AC142" s="1469"/>
      <c r="AD142" s="1469"/>
      <c r="AE142" s="1469"/>
      <c r="AF142" s="1469"/>
      <c r="AG142" s="1469"/>
      <c r="AH142" s="1469"/>
      <c r="AI142" s="1469"/>
      <c r="AJ142" s="1469"/>
      <c r="AK142" s="1469"/>
      <c r="AL142" s="1469"/>
      <c r="AM142" s="1505"/>
      <c r="AN142" s="1469"/>
      <c r="AO142" s="1469"/>
      <c r="AP142" s="1469"/>
      <c r="AQ142" s="1469"/>
      <c r="AR142" s="1469"/>
      <c r="AS142" s="1469"/>
      <c r="AT142" s="1469"/>
      <c r="AU142" s="1469"/>
      <c r="AV142" s="1469"/>
      <c r="AW142" s="1474"/>
      <c r="AX142" s="1474"/>
      <c r="AY142" s="1474"/>
      <c r="AZ142" s="1474"/>
      <c r="BA142" s="1474"/>
      <c r="BB142" s="1474"/>
      <c r="BC142" s="1474"/>
      <c r="BD142" s="1474"/>
      <c r="BE142" s="1565"/>
      <c r="BF142" s="1565"/>
      <c r="BG142" s="1778"/>
      <c r="BH142" s="1385"/>
      <c r="BI142" s="467"/>
      <c r="BJ142" s="468"/>
      <c r="BK142" s="417"/>
      <c r="BL142" s="417"/>
      <c r="BM142" s="417"/>
      <c r="BN142" s="417"/>
      <c r="BO142" s="417"/>
      <c r="BP142" s="417"/>
      <c r="BQ142" s="417"/>
      <c r="BR142" s="426"/>
      <c r="BS142" s="426"/>
      <c r="BT142" s="426"/>
      <c r="BU142" s="426"/>
      <c r="BV142" s="426"/>
      <c r="BW142" s="418"/>
      <c r="BX142" s="418"/>
      <c r="BY142" s="418"/>
      <c r="BZ142" s="418"/>
      <c r="CA142" s="418"/>
      <c r="CB142" s="418"/>
      <c r="CC142" s="418"/>
      <c r="CD142" s="418"/>
      <c r="CE142" s="414"/>
      <c r="CF142" s="414"/>
      <c r="CG142" s="414"/>
      <c r="CH142" s="414"/>
      <c r="CI142" s="414"/>
      <c r="CJ142" s="414"/>
      <c r="CK142" s="414"/>
      <c r="CL142" s="414"/>
      <c r="CM142" s="414"/>
      <c r="CN142" s="414"/>
      <c r="CO142" s="426"/>
      <c r="CP142" s="414"/>
      <c r="CQ142" s="414"/>
      <c r="CR142" s="414"/>
      <c r="CS142" s="414"/>
      <c r="CT142" s="414"/>
      <c r="CU142" s="414"/>
      <c r="CV142" s="414"/>
      <c r="CW142" s="414"/>
      <c r="CX142" s="2059"/>
      <c r="CY142" s="414"/>
      <c r="CZ142" s="442"/>
      <c r="DA142" s="1960"/>
      <c r="DB142" s="1960"/>
      <c r="DC142" s="1960"/>
      <c r="DD142" s="1960"/>
      <c r="DE142" s="443"/>
      <c r="DF142" s="446"/>
      <c r="DG142" s="446"/>
      <c r="DH142" s="446"/>
      <c r="DI142" s="446"/>
      <c r="DJ142" s="446"/>
      <c r="DK142" s="446"/>
      <c r="DL142" s="446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6"/>
      <c r="EA142" s="447"/>
      <c r="EB142" s="447"/>
      <c r="EC142" s="447"/>
      <c r="ED142" s="447"/>
      <c r="EE142" s="447"/>
      <c r="EF142" s="447"/>
      <c r="EG142" s="447"/>
      <c r="EH142" s="447"/>
      <c r="EI142" s="447"/>
      <c r="EJ142" s="447"/>
      <c r="EK142" s="447"/>
      <c r="EL142" s="447"/>
      <c r="EM142" s="447"/>
      <c r="EN142" s="447"/>
      <c r="EO142" s="400"/>
      <c r="EP142" s="400"/>
      <c r="EQ142" s="434"/>
      <c r="ER142" s="445"/>
      <c r="ES142" s="387"/>
      <c r="ET142" s="69"/>
      <c r="EU142" s="69"/>
      <c r="EV142" s="69"/>
      <c r="EW142" s="69"/>
      <c r="EX142" s="69"/>
      <c r="EY142" s="69"/>
      <c r="FH142" s="57"/>
      <c r="FP142" s="1"/>
      <c r="FS142" s="66"/>
      <c r="FT142" s="1"/>
      <c r="FU142" s="1"/>
      <c r="FY142" s="66"/>
      <c r="FZ142" s="66"/>
      <c r="GE142" s="1"/>
      <c r="GJ142" s="99"/>
      <c r="GK142" s="100"/>
      <c r="GL142" s="101"/>
      <c r="GM142" s="101"/>
      <c r="GO142" s="62"/>
      <c r="GP142" s="63"/>
      <c r="GQ142" s="63"/>
      <c r="GR142" s="62"/>
      <c r="GX142" s="1"/>
      <c r="GY142" s="1"/>
      <c r="HH142" s="65"/>
      <c r="HI142" s="87"/>
      <c r="HJ142" s="88"/>
      <c r="HK142" s="89"/>
      <c r="HL142" s="89"/>
      <c r="HM142" s="89"/>
      <c r="HN142" s="89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</row>
    <row r="143" spans="1:238" ht="35" customHeight="1" thickTop="1">
      <c r="A143" s="1382"/>
      <c r="B143" s="1425"/>
      <c r="C143" s="2190" t="s">
        <v>608</v>
      </c>
      <c r="D143" s="2056"/>
      <c r="E143" s="2056"/>
      <c r="F143" s="2056"/>
      <c r="G143" s="2056"/>
      <c r="H143" s="2213" t="s">
        <v>823</v>
      </c>
      <c r="I143" s="2214"/>
      <c r="J143" s="2214"/>
      <c r="K143" s="2214"/>
      <c r="L143" s="2214"/>
      <c r="M143" s="2214"/>
      <c r="N143" s="2214"/>
      <c r="O143" s="2214"/>
      <c r="P143" s="2214"/>
      <c r="Q143" s="2214"/>
      <c r="R143" s="2214"/>
      <c r="S143" s="2214"/>
      <c r="T143" s="2214"/>
      <c r="U143" s="2214"/>
      <c r="V143" s="2215"/>
      <c r="W143" s="1680"/>
      <c r="X143" s="1680"/>
      <c r="Y143" s="1472"/>
      <c r="Z143" s="1801"/>
      <c r="AA143" s="1805" t="s">
        <v>825</v>
      </c>
      <c r="AB143" s="1802"/>
      <c r="AC143" s="1802"/>
      <c r="AD143" s="1802"/>
      <c r="AE143" s="1802"/>
      <c r="AF143" s="1802"/>
      <c r="AG143" s="2205" t="s">
        <v>826</v>
      </c>
      <c r="AH143" s="2205"/>
      <c r="AI143" s="2205"/>
      <c r="AJ143" s="2205"/>
      <c r="AK143" s="2205"/>
      <c r="AL143" s="2205"/>
      <c r="AM143" s="2205"/>
      <c r="AN143" s="2205"/>
      <c r="AO143" s="2205"/>
      <c r="AP143" s="2205"/>
      <c r="AQ143" s="2205"/>
      <c r="AR143" s="2205"/>
      <c r="AS143" s="2205"/>
      <c r="AT143" s="2205"/>
      <c r="AU143" s="2205"/>
      <c r="AV143" s="2205"/>
      <c r="AW143" s="2205"/>
      <c r="AX143" s="2206"/>
      <c r="AY143" s="1804" t="s">
        <v>827</v>
      </c>
      <c r="AZ143" s="1802"/>
      <c r="BA143" s="1802"/>
      <c r="BB143" s="1802"/>
      <c r="BC143" s="1803"/>
      <c r="BD143" s="2084"/>
      <c r="BE143" s="2056" t="s">
        <v>686</v>
      </c>
      <c r="BF143" s="2056"/>
      <c r="BG143" s="2057"/>
      <c r="BH143" s="1385"/>
      <c r="BI143" s="467"/>
      <c r="BJ143" s="468"/>
      <c r="BK143" s="417"/>
      <c r="BL143" s="417"/>
      <c r="BM143" s="417"/>
      <c r="BN143" s="417"/>
      <c r="BO143" s="417"/>
      <c r="BP143" s="417"/>
      <c r="BQ143" s="417"/>
      <c r="BR143" s="426"/>
      <c r="BS143" s="426"/>
      <c r="BT143" s="426"/>
      <c r="BU143" s="426"/>
      <c r="BV143" s="426"/>
      <c r="BW143" s="418"/>
      <c r="BX143" s="418"/>
      <c r="BY143" s="418"/>
      <c r="BZ143" s="418"/>
      <c r="CA143" s="418"/>
      <c r="CB143" s="418"/>
      <c r="CC143" s="418"/>
      <c r="CD143" s="418"/>
      <c r="CE143" s="414"/>
      <c r="CF143" s="414"/>
      <c r="CG143" s="414"/>
      <c r="CH143" s="414"/>
      <c r="CI143" s="414"/>
      <c r="CJ143" s="414"/>
      <c r="CK143" s="414"/>
      <c r="CL143" s="414"/>
      <c r="CM143" s="414"/>
      <c r="CN143" s="414"/>
      <c r="CO143" s="426"/>
      <c r="CP143" s="414"/>
      <c r="CQ143" s="414"/>
      <c r="CR143" s="414"/>
      <c r="CS143" s="414"/>
      <c r="CT143" s="414"/>
      <c r="CU143" s="414"/>
      <c r="CV143" s="414"/>
      <c r="CW143" s="414"/>
      <c r="CX143" s="2059"/>
      <c r="CY143" s="414"/>
      <c r="CZ143" s="442"/>
      <c r="DA143" s="1960"/>
      <c r="DB143" s="1960"/>
      <c r="DC143" s="1960"/>
      <c r="DD143" s="1960"/>
      <c r="DE143" s="443"/>
      <c r="DF143" s="446"/>
      <c r="DG143" s="446"/>
      <c r="DH143" s="446"/>
      <c r="DI143" s="446"/>
      <c r="DJ143" s="446"/>
      <c r="DK143" s="446"/>
      <c r="DL143" s="446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6"/>
      <c r="EA143" s="447"/>
      <c r="EB143" s="447"/>
      <c r="EC143" s="447"/>
      <c r="ED143" s="447"/>
      <c r="EE143" s="447"/>
      <c r="EF143" s="447"/>
      <c r="EG143" s="447"/>
      <c r="EH143" s="447"/>
      <c r="EI143" s="447"/>
      <c r="EJ143" s="447"/>
      <c r="EK143" s="447"/>
      <c r="EL143" s="447"/>
      <c r="EM143" s="447"/>
      <c r="EN143" s="447"/>
      <c r="EO143" s="400"/>
      <c r="EP143" s="400"/>
      <c r="EQ143" s="434"/>
      <c r="ER143" s="445"/>
      <c r="ES143" s="387"/>
      <c r="ET143" s="69"/>
      <c r="EU143" s="69"/>
      <c r="EV143" s="69"/>
      <c r="EW143" s="69"/>
      <c r="EX143" s="69"/>
      <c r="EY143" s="69"/>
      <c r="FH143" s="57"/>
      <c r="FP143" s="1"/>
      <c r="FS143" s="66"/>
      <c r="FT143" s="1"/>
      <c r="FU143" s="1"/>
      <c r="FY143" s="66"/>
      <c r="FZ143" s="66"/>
      <c r="GE143" s="1"/>
      <c r="GJ143" s="99"/>
      <c r="GK143" s="100"/>
      <c r="GL143" s="101"/>
      <c r="GM143" s="101"/>
      <c r="GO143" s="62"/>
      <c r="GP143" s="63"/>
      <c r="GQ143" s="63"/>
      <c r="GR143" s="62"/>
      <c r="GX143" s="1"/>
      <c r="GY143" s="1"/>
      <c r="HH143" s="65"/>
      <c r="HI143" s="87"/>
      <c r="HJ143" s="88"/>
      <c r="HK143" s="89"/>
      <c r="HL143" s="89"/>
      <c r="HM143" s="89"/>
      <c r="HN143" s="89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</row>
    <row r="144" spans="1:238" ht="8" customHeight="1">
      <c r="A144" s="1382"/>
      <c r="B144" s="1425"/>
      <c r="C144" s="2190"/>
      <c r="D144" s="2056"/>
      <c r="E144" s="2056"/>
      <c r="F144" s="2056"/>
      <c r="G144" s="2056"/>
      <c r="H144" s="1670"/>
      <c r="I144" s="1505"/>
      <c r="J144" s="1505"/>
      <c r="K144" s="1505"/>
      <c r="L144" s="1505"/>
      <c r="M144" s="1505"/>
      <c r="N144" s="1505"/>
      <c r="O144" s="1505"/>
      <c r="P144" s="1505"/>
      <c r="Q144" s="1505"/>
      <c r="R144" s="1505"/>
      <c r="S144" s="1505"/>
      <c r="T144" s="1423"/>
      <c r="U144" s="1680"/>
      <c r="V144" s="1794"/>
      <c r="W144" s="1680"/>
      <c r="X144" s="1680"/>
      <c r="Y144" s="1472"/>
      <c r="Z144" s="1795"/>
      <c r="AA144" s="1796"/>
      <c r="AB144" s="1796"/>
      <c r="AC144" s="1796"/>
      <c r="AD144" s="1796"/>
      <c r="AE144" s="1796"/>
      <c r="AF144" s="1796"/>
      <c r="AG144" s="1796"/>
      <c r="AH144" s="1796"/>
      <c r="AI144" s="1796"/>
      <c r="AJ144" s="1796"/>
      <c r="AK144" s="1796"/>
      <c r="AL144" s="1796"/>
      <c r="AM144" s="1796"/>
      <c r="AN144" s="1796"/>
      <c r="AO144" s="1796"/>
      <c r="AP144" s="1796"/>
      <c r="AQ144" s="1796"/>
      <c r="AR144" s="1796"/>
      <c r="AS144" s="1796"/>
      <c r="AT144" s="1796"/>
      <c r="AU144" s="1796"/>
      <c r="AV144" s="1796"/>
      <c r="AW144" s="1796"/>
      <c r="AX144" s="1796"/>
      <c r="AY144" s="1796"/>
      <c r="AZ144" s="1796"/>
      <c r="BA144" s="1796"/>
      <c r="BB144" s="1796"/>
      <c r="BC144" s="1797"/>
      <c r="BD144" s="2084"/>
      <c r="BE144" s="2056"/>
      <c r="BF144" s="2056"/>
      <c r="BG144" s="2057"/>
      <c r="BH144" s="1385"/>
      <c r="BI144" s="467"/>
      <c r="BJ144" s="468"/>
      <c r="BK144" s="417"/>
      <c r="BL144" s="417"/>
      <c r="BM144" s="417"/>
      <c r="BN144" s="417"/>
      <c r="BO144" s="417"/>
      <c r="BP144" s="417"/>
      <c r="BQ144" s="417"/>
      <c r="BR144" s="426"/>
      <c r="BS144" s="426"/>
      <c r="BT144" s="426"/>
      <c r="BU144" s="426"/>
      <c r="BV144" s="426"/>
      <c r="BW144" s="418"/>
      <c r="BX144" s="418"/>
      <c r="BY144" s="418"/>
      <c r="BZ144" s="418"/>
      <c r="CA144" s="418"/>
      <c r="CB144" s="418"/>
      <c r="CC144" s="418"/>
      <c r="CD144" s="418"/>
      <c r="CE144" s="414"/>
      <c r="CF144" s="414"/>
      <c r="CG144" s="414"/>
      <c r="CH144" s="414"/>
      <c r="CI144" s="414"/>
      <c r="CJ144" s="414"/>
      <c r="CK144" s="414"/>
      <c r="CL144" s="414"/>
      <c r="CM144" s="414"/>
      <c r="CN144" s="414"/>
      <c r="CO144" s="426"/>
      <c r="CP144" s="414"/>
      <c r="CQ144" s="414"/>
      <c r="CR144" s="414"/>
      <c r="CS144" s="414"/>
      <c r="CT144" s="414"/>
      <c r="CU144" s="414"/>
      <c r="CV144" s="414"/>
      <c r="CW144" s="414"/>
      <c r="CX144" s="2059"/>
      <c r="CY144" s="414"/>
      <c r="CZ144" s="442"/>
      <c r="DA144" s="1960"/>
      <c r="DB144" s="1960"/>
      <c r="DC144" s="1960"/>
      <c r="DD144" s="1960"/>
      <c r="DE144" s="443"/>
      <c r="DF144" s="446"/>
      <c r="DG144" s="446"/>
      <c r="DH144" s="446"/>
      <c r="DI144" s="446"/>
      <c r="DJ144" s="446"/>
      <c r="DK144" s="446"/>
      <c r="DL144" s="446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6"/>
      <c r="EA144" s="447"/>
      <c r="EB144" s="447"/>
      <c r="EC144" s="447"/>
      <c r="ED144" s="447"/>
      <c r="EE144" s="447"/>
      <c r="EF144" s="447"/>
      <c r="EG144" s="447"/>
      <c r="EH144" s="447"/>
      <c r="EI144" s="447"/>
      <c r="EJ144" s="447"/>
      <c r="EK144" s="447"/>
      <c r="EL144" s="447"/>
      <c r="EM144" s="447"/>
      <c r="EN144" s="447"/>
      <c r="EO144" s="400"/>
      <c r="EP144" s="400"/>
      <c r="EQ144" s="434"/>
      <c r="ER144" s="445"/>
      <c r="ES144" s="387"/>
      <c r="ET144" s="69"/>
      <c r="EU144" s="69"/>
      <c r="EV144" s="69"/>
      <c r="EW144" s="69"/>
      <c r="EX144" s="69"/>
      <c r="EY144" s="69"/>
      <c r="FH144" s="57"/>
      <c r="FP144" s="1"/>
      <c r="FS144" s="66"/>
      <c r="FT144" s="1"/>
      <c r="FU144" s="1"/>
      <c r="FY144" s="66"/>
      <c r="FZ144" s="66"/>
      <c r="GE144" s="1"/>
      <c r="GJ144" s="99"/>
      <c r="GK144" s="100"/>
      <c r="GL144" s="101"/>
      <c r="GM144" s="101"/>
      <c r="GO144" s="62"/>
      <c r="GP144" s="63"/>
      <c r="GQ144" s="63"/>
      <c r="GR144" s="62"/>
      <c r="GX144" s="1"/>
      <c r="GY144" s="1"/>
      <c r="HH144" s="65"/>
      <c r="HI144" s="87"/>
      <c r="HJ144" s="88"/>
      <c r="HK144" s="89"/>
      <c r="HL144" s="89"/>
      <c r="HM144" s="89"/>
      <c r="HN144" s="89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</row>
    <row r="145" spans="1:238" ht="35" customHeight="1">
      <c r="A145" s="1382"/>
      <c r="B145" s="1425"/>
      <c r="C145" s="2190"/>
      <c r="D145" s="2056"/>
      <c r="E145" s="2056"/>
      <c r="F145" s="2056"/>
      <c r="G145" s="2056"/>
      <c r="H145" s="1665" t="s">
        <v>784</v>
      </c>
      <c r="I145" s="1469"/>
      <c r="J145" s="1469"/>
      <c r="K145" s="1469"/>
      <c r="L145" s="1469"/>
      <c r="M145" s="1469"/>
      <c r="N145" s="1469"/>
      <c r="O145" s="1469" t="s">
        <v>791</v>
      </c>
      <c r="P145" s="1505"/>
      <c r="Q145" s="1505"/>
      <c r="R145" s="1505"/>
      <c r="S145" s="1505"/>
      <c r="T145" s="1423"/>
      <c r="U145" s="1696" t="s">
        <v>787</v>
      </c>
      <c r="V145" s="1697"/>
      <c r="W145" s="1698"/>
      <c r="X145" s="1698"/>
      <c r="Y145" s="1699"/>
      <c r="Z145" s="1700"/>
      <c r="AA145" s="1701" t="s">
        <v>811</v>
      </c>
      <c r="AB145" s="2204" t="str">
        <f>IF(BP168="","",BP168)</f>
        <v>Member + Booking Fee + TLE</v>
      </c>
      <c r="AC145" s="2204"/>
      <c r="AD145" s="2204"/>
      <c r="AE145" s="2204"/>
      <c r="AF145" s="2204"/>
      <c r="AG145" s="2204"/>
      <c r="AH145" s="2204"/>
      <c r="AI145" s="2204"/>
      <c r="AJ145" s="2204"/>
      <c r="AK145" s="2204"/>
      <c r="AL145" s="2204"/>
      <c r="AM145" s="2204"/>
      <c r="AN145" s="2204"/>
      <c r="AO145" s="2204"/>
      <c r="AP145" s="2204"/>
      <c r="AQ145" s="2204"/>
      <c r="AR145" s="2204"/>
      <c r="AS145" s="2204"/>
      <c r="AT145" s="2204"/>
      <c r="AU145" s="2204"/>
      <c r="AV145" s="2204"/>
      <c r="AW145" s="2204"/>
      <c r="AX145" s="2204"/>
      <c r="AY145" s="1702">
        <f>IF(BL168=0,"",BL168)</f>
        <v>16.5</v>
      </c>
      <c r="AZ145" s="1703"/>
      <c r="BA145" s="1703"/>
      <c r="BB145" s="1704"/>
      <c r="BC145" s="1775"/>
      <c r="BD145" s="2084"/>
      <c r="BE145" s="2056"/>
      <c r="BF145" s="2056"/>
      <c r="BG145" s="2057"/>
      <c r="BH145" s="1385"/>
      <c r="BI145" s="467"/>
      <c r="BJ145" s="468"/>
      <c r="BK145" s="417"/>
      <c r="BL145" s="417"/>
      <c r="BM145" s="417"/>
      <c r="BN145" s="417"/>
      <c r="BO145" s="417"/>
      <c r="BP145" s="417"/>
      <c r="BQ145" s="417"/>
      <c r="BR145" s="402">
        <f>IF(FR224=TRUE,FU237,0)</f>
        <v>0</v>
      </c>
      <c r="BS145" s="426"/>
      <c r="BT145" s="426"/>
      <c r="BU145" s="426"/>
      <c r="BV145" s="426"/>
      <c r="BW145" s="418"/>
      <c r="BX145" s="418"/>
      <c r="BY145" s="418"/>
      <c r="BZ145" s="418"/>
      <c r="CA145" s="418"/>
      <c r="CB145" s="418"/>
      <c r="CC145" s="418"/>
      <c r="CD145" s="418"/>
      <c r="CE145" s="414"/>
      <c r="CF145" s="414"/>
      <c r="CG145" s="414"/>
      <c r="CH145" s="414"/>
      <c r="CI145" s="414"/>
      <c r="CJ145" s="414"/>
      <c r="CK145" s="414"/>
      <c r="CL145" s="414"/>
      <c r="CM145" s="414"/>
      <c r="CN145" s="414"/>
      <c r="CO145" s="426"/>
      <c r="CP145" s="414"/>
      <c r="CQ145" s="414"/>
      <c r="CR145" s="414"/>
      <c r="CS145" s="414"/>
      <c r="CT145" s="414"/>
      <c r="CU145" s="414"/>
      <c r="CV145" s="414"/>
      <c r="CW145" s="414"/>
      <c r="CX145" s="2059"/>
      <c r="CY145" s="414"/>
      <c r="CZ145" s="442"/>
      <c r="DA145" s="1960"/>
      <c r="DB145" s="1960"/>
      <c r="DC145" s="1960"/>
      <c r="DD145" s="1960"/>
      <c r="DE145" s="443"/>
      <c r="DF145" s="446"/>
      <c r="DG145" s="446"/>
      <c r="DH145" s="446"/>
      <c r="DI145" s="446"/>
      <c r="DJ145" s="446"/>
      <c r="DK145" s="446"/>
      <c r="DL145" s="446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6"/>
      <c r="EA145" s="447"/>
      <c r="EB145" s="447"/>
      <c r="EC145" s="447"/>
      <c r="ED145" s="447"/>
      <c r="EE145" s="447"/>
      <c r="EF145" s="447"/>
      <c r="EG145" s="447"/>
      <c r="EH145" s="447"/>
      <c r="EI145" s="447"/>
      <c r="EJ145" s="447"/>
      <c r="EK145" s="447"/>
      <c r="EL145" s="447"/>
      <c r="EM145" s="447"/>
      <c r="EN145" s="447"/>
      <c r="EO145" s="400"/>
      <c r="EP145" s="400"/>
      <c r="EQ145" s="434"/>
      <c r="ER145" s="445"/>
      <c r="ES145" s="387"/>
      <c r="ET145" s="69"/>
      <c r="EU145" s="69"/>
      <c r="EV145" s="69"/>
      <c r="EW145" s="69"/>
      <c r="EX145" s="69"/>
      <c r="EY145" s="69"/>
      <c r="FH145" s="57"/>
      <c r="FP145" s="1"/>
      <c r="FS145" s="66"/>
      <c r="FT145" s="1"/>
      <c r="FU145" s="1"/>
      <c r="FY145" s="66"/>
      <c r="FZ145" s="66"/>
      <c r="GE145" s="1"/>
      <c r="GJ145" s="99"/>
      <c r="GK145" s="100"/>
      <c r="GL145" s="101"/>
      <c r="GM145" s="101"/>
      <c r="GO145" s="62"/>
      <c r="GP145" s="63"/>
      <c r="GQ145" s="63"/>
      <c r="GR145" s="62"/>
      <c r="GX145" s="1"/>
      <c r="GY145" s="1"/>
      <c r="HH145" s="65"/>
      <c r="HI145" s="87"/>
      <c r="HJ145" s="88"/>
      <c r="HK145" s="89"/>
      <c r="HL145" s="89"/>
      <c r="HM145" s="89"/>
      <c r="HN145" s="89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</row>
    <row r="146" spans="1:238" ht="4" customHeight="1">
      <c r="A146" s="1382"/>
      <c r="B146" s="1425"/>
      <c r="C146" s="2190"/>
      <c r="D146" s="2056"/>
      <c r="E146" s="2056"/>
      <c r="F146" s="2056"/>
      <c r="G146" s="2056"/>
      <c r="H146" s="1670"/>
      <c r="I146" s="1505"/>
      <c r="J146" s="1505"/>
      <c r="K146" s="1505"/>
      <c r="L146" s="1505"/>
      <c r="M146" s="1505"/>
      <c r="N146" s="1505"/>
      <c r="O146" s="1469"/>
      <c r="P146" s="1505"/>
      <c r="Q146" s="1505"/>
      <c r="R146" s="1505"/>
      <c r="S146" s="1505"/>
      <c r="T146" s="1423"/>
      <c r="U146" s="1696"/>
      <c r="V146" s="1697"/>
      <c r="W146" s="1698"/>
      <c r="X146" s="1698"/>
      <c r="Y146" s="1699"/>
      <c r="Z146" s="1705"/>
      <c r="AA146" s="1706"/>
      <c r="AB146" s="1505"/>
      <c r="AC146" s="1505"/>
      <c r="AD146" s="1505"/>
      <c r="AE146" s="1505"/>
      <c r="AF146" s="1505"/>
      <c r="AG146" s="1505"/>
      <c r="AH146" s="1565"/>
      <c r="AI146" s="1565"/>
      <c r="AJ146" s="1565"/>
      <c r="AK146" s="1565"/>
      <c r="AL146" s="1565"/>
      <c r="AM146" s="1565"/>
      <c r="AN146" s="1565"/>
      <c r="AO146" s="1565"/>
      <c r="AP146" s="1565"/>
      <c r="AQ146" s="1565"/>
      <c r="AR146" s="1565"/>
      <c r="AS146" s="1565"/>
      <c r="AT146" s="1565"/>
      <c r="AU146" s="1565"/>
      <c r="AV146" s="1565"/>
      <c r="AW146" s="1565"/>
      <c r="AX146" s="1565"/>
      <c r="AY146" s="1707"/>
      <c r="AZ146" s="1474"/>
      <c r="BA146" s="1474"/>
      <c r="BB146" s="1708"/>
      <c r="BC146" s="1775"/>
      <c r="BD146" s="2084"/>
      <c r="BE146" s="2056"/>
      <c r="BF146" s="2056"/>
      <c r="BG146" s="2057"/>
      <c r="BH146" s="1385"/>
      <c r="BI146" s="467"/>
      <c r="BJ146" s="468"/>
      <c r="BK146" s="417"/>
      <c r="BL146" s="417"/>
      <c r="BM146" s="417"/>
      <c r="BN146" s="417"/>
      <c r="BO146" s="417"/>
      <c r="BP146" s="417"/>
      <c r="BQ146" s="417"/>
      <c r="BR146" s="402"/>
      <c r="BS146" s="426"/>
      <c r="BT146" s="426"/>
      <c r="BU146" s="426"/>
      <c r="BV146" s="426"/>
      <c r="BW146" s="418"/>
      <c r="BX146" s="418"/>
      <c r="BY146" s="418"/>
      <c r="BZ146" s="418"/>
      <c r="CA146" s="418"/>
      <c r="CB146" s="418"/>
      <c r="CC146" s="418"/>
      <c r="CD146" s="418"/>
      <c r="CE146" s="414"/>
      <c r="CF146" s="414"/>
      <c r="CG146" s="414"/>
      <c r="CH146" s="414"/>
      <c r="CI146" s="414"/>
      <c r="CJ146" s="414"/>
      <c r="CK146" s="414"/>
      <c r="CL146" s="414"/>
      <c r="CM146" s="414"/>
      <c r="CN146" s="414"/>
      <c r="CO146" s="426"/>
      <c r="CP146" s="414"/>
      <c r="CQ146" s="414"/>
      <c r="CR146" s="414"/>
      <c r="CS146" s="414"/>
      <c r="CT146" s="414"/>
      <c r="CU146" s="414"/>
      <c r="CV146" s="414"/>
      <c r="CW146" s="414"/>
      <c r="CX146" s="2059"/>
      <c r="CY146" s="414"/>
      <c r="CZ146" s="442"/>
      <c r="DA146" s="1960"/>
      <c r="DB146" s="1960"/>
      <c r="DC146" s="1960"/>
      <c r="DD146" s="1960"/>
      <c r="DE146" s="443"/>
      <c r="DF146" s="446"/>
      <c r="DG146" s="446"/>
      <c r="DH146" s="446"/>
      <c r="DI146" s="446"/>
      <c r="DJ146" s="446"/>
      <c r="DK146" s="446"/>
      <c r="DL146" s="446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6"/>
      <c r="EA146" s="447"/>
      <c r="EB146" s="447"/>
      <c r="EC146" s="447"/>
      <c r="ED146" s="447"/>
      <c r="EE146" s="447"/>
      <c r="EF146" s="447"/>
      <c r="EG146" s="447"/>
      <c r="EH146" s="447"/>
      <c r="EI146" s="447"/>
      <c r="EJ146" s="447"/>
      <c r="EK146" s="447"/>
      <c r="EL146" s="447"/>
      <c r="EM146" s="447"/>
      <c r="EN146" s="447"/>
      <c r="EO146" s="400"/>
      <c r="EP146" s="400"/>
      <c r="EQ146" s="434"/>
      <c r="ER146" s="445"/>
      <c r="ES146" s="387"/>
      <c r="ET146" s="69"/>
      <c r="EU146" s="69"/>
      <c r="EV146" s="69"/>
      <c r="EW146" s="69"/>
      <c r="EX146" s="69"/>
      <c r="EY146" s="69"/>
      <c r="FH146" s="57"/>
      <c r="FP146" s="1"/>
      <c r="FS146" s="66"/>
      <c r="FT146" s="1"/>
      <c r="FU146" s="1"/>
      <c r="FY146" s="66"/>
      <c r="FZ146" s="66"/>
      <c r="GE146" s="1"/>
      <c r="GJ146" s="99"/>
      <c r="GK146" s="100"/>
      <c r="GL146" s="101"/>
      <c r="GM146" s="101"/>
      <c r="GO146" s="62"/>
      <c r="GP146" s="63"/>
      <c r="GQ146" s="63"/>
      <c r="GR146" s="62"/>
      <c r="GX146" s="1"/>
      <c r="GY146" s="1"/>
      <c r="HH146" s="65"/>
      <c r="HI146" s="87"/>
      <c r="HJ146" s="88"/>
      <c r="HK146" s="89"/>
      <c r="HL146" s="89"/>
      <c r="HM146" s="89"/>
      <c r="HN146" s="89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</row>
    <row r="147" spans="1:238" ht="35" customHeight="1">
      <c r="A147" s="1382"/>
      <c r="B147" s="1425"/>
      <c r="C147" s="2190"/>
      <c r="D147" s="2056"/>
      <c r="E147" s="2056"/>
      <c r="F147" s="2056"/>
      <c r="G147" s="2056"/>
      <c r="H147" s="1709" t="s">
        <v>677</v>
      </c>
      <c r="I147" s="1505"/>
      <c r="J147" s="1505"/>
      <c r="K147" s="1505"/>
      <c r="L147" s="1505"/>
      <c r="M147" s="1505"/>
      <c r="N147" s="1505"/>
      <c r="O147" s="1731">
        <v>166</v>
      </c>
      <c r="P147" s="1505"/>
      <c r="Q147" s="1505"/>
      <c r="R147" s="1505"/>
      <c r="S147" s="1505"/>
      <c r="T147" s="1423"/>
      <c r="U147" s="1696" t="s">
        <v>789</v>
      </c>
      <c r="V147" s="1697"/>
      <c r="W147" s="1698"/>
      <c r="X147" s="1698"/>
      <c r="Y147" s="1699"/>
      <c r="Z147" s="1700"/>
      <c r="AA147" s="1710" t="s">
        <v>812</v>
      </c>
      <c r="AB147" s="1711"/>
      <c r="AC147" s="1711"/>
      <c r="AD147" s="1711"/>
      <c r="AE147" s="1711"/>
      <c r="AF147" s="1711"/>
      <c r="AG147" s="2061" t="str">
        <f>IF(BQ168="","",BQ168)</f>
        <v xml:space="preserve">  Dependent</v>
      </c>
      <c r="AH147" s="2061"/>
      <c r="AI147" s="2061"/>
      <c r="AJ147" s="2061"/>
      <c r="AK147" s="2061"/>
      <c r="AL147" s="2061"/>
      <c r="AM147" s="2061"/>
      <c r="AN147" s="2061"/>
      <c r="AO147" s="2061"/>
      <c r="AP147" s="2061"/>
      <c r="AQ147" s="2061"/>
      <c r="AR147" s="2061"/>
      <c r="AS147" s="2061"/>
      <c r="AT147" s="2061"/>
      <c r="AU147" s="2061"/>
      <c r="AV147" s="2061"/>
      <c r="AW147" s="2061"/>
      <c r="AX147" s="2061"/>
      <c r="AY147" s="1633">
        <f>FS299</f>
        <v>0</v>
      </c>
      <c r="AZ147" s="1599"/>
      <c r="BA147" s="1599"/>
      <c r="BB147" s="1712"/>
      <c r="BC147" s="1775"/>
      <c r="BD147" s="2084"/>
      <c r="BE147" s="2056"/>
      <c r="BF147" s="2056"/>
      <c r="BG147" s="2057"/>
      <c r="BH147" s="1385"/>
      <c r="BI147" s="467"/>
      <c r="BJ147" s="468"/>
      <c r="BK147" s="417"/>
      <c r="BL147" s="417"/>
      <c r="BM147" s="417"/>
      <c r="BN147" s="417"/>
      <c r="BO147" s="417"/>
      <c r="BP147" s="417"/>
      <c r="BQ147" s="417"/>
      <c r="BR147" s="426"/>
      <c r="BS147" s="426"/>
      <c r="BT147" s="426"/>
      <c r="BU147" s="426"/>
      <c r="BV147" s="426"/>
      <c r="BW147" s="418"/>
      <c r="BX147" s="418"/>
      <c r="BY147" s="418"/>
      <c r="BZ147" s="418"/>
      <c r="CA147" s="418"/>
      <c r="CB147" s="418"/>
      <c r="CC147" s="418"/>
      <c r="CD147" s="418"/>
      <c r="CE147" s="414"/>
      <c r="CF147" s="414"/>
      <c r="CG147" s="414"/>
      <c r="CH147" s="414"/>
      <c r="CI147" s="414"/>
      <c r="CJ147" s="414"/>
      <c r="CK147" s="414"/>
      <c r="CL147" s="414"/>
      <c r="CM147" s="414"/>
      <c r="CN147" s="414"/>
      <c r="CO147" s="426"/>
      <c r="CP147" s="414"/>
      <c r="CQ147" s="414"/>
      <c r="CR147" s="414"/>
      <c r="CS147" s="414"/>
      <c r="CT147" s="414"/>
      <c r="CU147" s="414"/>
      <c r="CV147" s="414"/>
      <c r="CW147" s="414"/>
      <c r="CX147" s="2059"/>
      <c r="CY147" s="414"/>
      <c r="CZ147" s="442"/>
      <c r="DA147" s="1960"/>
      <c r="DB147" s="1960"/>
      <c r="DC147" s="1960"/>
      <c r="DD147" s="1960"/>
      <c r="DE147" s="443"/>
      <c r="DF147" s="446"/>
      <c r="DG147" s="446"/>
      <c r="DH147" s="446"/>
      <c r="DI147" s="446"/>
      <c r="DJ147" s="446"/>
      <c r="DK147" s="446"/>
      <c r="DL147" s="446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6"/>
      <c r="EA147" s="447"/>
      <c r="EB147" s="447"/>
      <c r="EC147" s="447"/>
      <c r="ED147" s="447"/>
      <c r="EE147" s="447"/>
      <c r="EF147" s="447"/>
      <c r="EG147" s="447"/>
      <c r="EH147" s="447"/>
      <c r="EI147" s="447"/>
      <c r="EJ147" s="447"/>
      <c r="EK147" s="447"/>
      <c r="EL147" s="447"/>
      <c r="EM147" s="447"/>
      <c r="EN147" s="447"/>
      <c r="EO147" s="400"/>
      <c r="EP147" s="400"/>
      <c r="EQ147" s="434"/>
      <c r="ER147" s="445"/>
      <c r="ES147" s="387"/>
      <c r="ET147" s="69"/>
      <c r="EU147" s="69"/>
      <c r="EV147" s="69"/>
      <c r="EW147" s="69"/>
      <c r="EX147" s="69"/>
      <c r="EY147" s="69"/>
      <c r="FH147" s="57"/>
      <c r="FP147" s="1"/>
      <c r="FS147" s="66"/>
      <c r="FT147" s="1"/>
      <c r="FU147" s="1"/>
      <c r="FY147" s="66"/>
      <c r="FZ147" s="66"/>
      <c r="GE147" s="1"/>
      <c r="GJ147" s="99"/>
      <c r="GK147" s="100"/>
      <c r="GL147" s="101"/>
      <c r="GM147" s="101"/>
      <c r="GO147" s="62"/>
      <c r="GP147" s="63"/>
      <c r="GQ147" s="63"/>
      <c r="GR147" s="62"/>
      <c r="GX147" s="1"/>
      <c r="GY147" s="1"/>
      <c r="HH147" s="65"/>
      <c r="HI147" s="87"/>
      <c r="HJ147" s="88"/>
      <c r="HK147" s="89"/>
      <c r="HL147" s="89"/>
      <c r="HM147" s="89"/>
      <c r="HN147" s="89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</row>
    <row r="148" spans="1:238" ht="4" customHeight="1">
      <c r="A148" s="1382"/>
      <c r="B148" s="1425"/>
      <c r="C148" s="2190"/>
      <c r="D148" s="2056"/>
      <c r="E148" s="2056"/>
      <c r="F148" s="2056"/>
      <c r="G148" s="2056"/>
      <c r="H148" s="1709"/>
      <c r="I148" s="1505"/>
      <c r="J148" s="1505"/>
      <c r="K148" s="1505"/>
      <c r="L148" s="1505"/>
      <c r="M148" s="1505"/>
      <c r="N148" s="1505"/>
      <c r="O148" s="1731"/>
      <c r="P148" s="1505"/>
      <c r="Q148" s="1505"/>
      <c r="R148" s="1505"/>
      <c r="S148" s="1505"/>
      <c r="T148" s="1423"/>
      <c r="U148" s="1696"/>
      <c r="V148" s="1697"/>
      <c r="W148" s="1698"/>
      <c r="X148" s="1698"/>
      <c r="Y148" s="1699"/>
      <c r="Z148" s="1705"/>
      <c r="AA148" s="1706"/>
      <c r="AB148" s="1505"/>
      <c r="AC148" s="1505"/>
      <c r="AD148" s="1505"/>
      <c r="AE148" s="1505"/>
      <c r="AF148" s="1505"/>
      <c r="AG148" s="1505"/>
      <c r="AH148" s="1505"/>
      <c r="AI148" s="1505"/>
      <c r="AJ148" s="1505"/>
      <c r="AK148" s="1505"/>
      <c r="AL148" s="1505"/>
      <c r="AM148" s="1505"/>
      <c r="AN148" s="1505"/>
      <c r="AO148" s="1505"/>
      <c r="AP148" s="1505"/>
      <c r="AQ148" s="1505"/>
      <c r="AR148" s="1505"/>
      <c r="AS148" s="1505"/>
      <c r="AT148" s="1505"/>
      <c r="AU148" s="1505"/>
      <c r="AV148" s="1505"/>
      <c r="AW148" s="1505"/>
      <c r="AX148" s="1505"/>
      <c r="AY148" s="1707"/>
      <c r="AZ148" s="1474"/>
      <c r="BA148" s="1474"/>
      <c r="BB148" s="1708"/>
      <c r="BC148" s="1775"/>
      <c r="BD148" s="2084"/>
      <c r="BE148" s="2056"/>
      <c r="BF148" s="2056"/>
      <c r="BG148" s="2057"/>
      <c r="BH148" s="1385"/>
      <c r="BI148" s="467"/>
      <c r="BJ148" s="468"/>
      <c r="BK148" s="417"/>
      <c r="BL148" s="417"/>
      <c r="BM148" s="417"/>
      <c r="BN148" s="417"/>
      <c r="BO148" s="417"/>
      <c r="BP148" s="417"/>
      <c r="BQ148" s="417"/>
      <c r="BR148" s="426"/>
      <c r="BS148" s="426"/>
      <c r="BT148" s="426"/>
      <c r="BU148" s="426"/>
      <c r="BV148" s="426"/>
      <c r="BW148" s="418"/>
      <c r="BX148" s="418"/>
      <c r="BY148" s="418"/>
      <c r="BZ148" s="418"/>
      <c r="CA148" s="418"/>
      <c r="CB148" s="418"/>
      <c r="CC148" s="418"/>
      <c r="CD148" s="418"/>
      <c r="CE148" s="414"/>
      <c r="CF148" s="414"/>
      <c r="CG148" s="414"/>
      <c r="CH148" s="414"/>
      <c r="CI148" s="414"/>
      <c r="CJ148" s="414"/>
      <c r="CK148" s="414"/>
      <c r="CL148" s="414"/>
      <c r="CM148" s="414"/>
      <c r="CN148" s="414"/>
      <c r="CO148" s="426"/>
      <c r="CP148" s="414"/>
      <c r="CQ148" s="414"/>
      <c r="CR148" s="414"/>
      <c r="CS148" s="414"/>
      <c r="CT148" s="414"/>
      <c r="CU148" s="414"/>
      <c r="CV148" s="414"/>
      <c r="CW148" s="414"/>
      <c r="CX148" s="2059"/>
      <c r="CY148" s="414"/>
      <c r="CZ148" s="442"/>
      <c r="DA148" s="1960"/>
      <c r="DB148" s="1960"/>
      <c r="DC148" s="1960"/>
      <c r="DD148" s="1960"/>
      <c r="DE148" s="443"/>
      <c r="DF148" s="446"/>
      <c r="DG148" s="446"/>
      <c r="DH148" s="446"/>
      <c r="DI148" s="446"/>
      <c r="DJ148" s="446"/>
      <c r="DK148" s="446"/>
      <c r="DL148" s="446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6"/>
      <c r="EA148" s="447"/>
      <c r="EB148" s="447"/>
      <c r="EC148" s="447"/>
      <c r="ED148" s="447"/>
      <c r="EE148" s="447"/>
      <c r="EF148" s="447"/>
      <c r="EG148" s="447"/>
      <c r="EH148" s="447"/>
      <c r="EI148" s="447"/>
      <c r="EJ148" s="447"/>
      <c r="EK148" s="447"/>
      <c r="EL148" s="447"/>
      <c r="EM148" s="447"/>
      <c r="EN148" s="447"/>
      <c r="EO148" s="400"/>
      <c r="EP148" s="400"/>
      <c r="EQ148" s="434"/>
      <c r="ER148" s="445"/>
      <c r="ES148" s="387"/>
      <c r="ET148" s="69"/>
      <c r="EU148" s="69"/>
      <c r="EV148" s="69"/>
      <c r="EW148" s="69"/>
      <c r="EX148" s="69"/>
      <c r="EY148" s="69"/>
      <c r="FH148" s="57"/>
      <c r="FP148" s="1"/>
      <c r="FS148" s="66"/>
      <c r="FT148" s="1"/>
      <c r="FU148" s="1"/>
      <c r="FY148" s="66"/>
      <c r="FZ148" s="66"/>
      <c r="GE148" s="1"/>
      <c r="GJ148" s="99"/>
      <c r="GK148" s="100"/>
      <c r="GL148" s="101"/>
      <c r="GM148" s="101"/>
      <c r="GO148" s="62"/>
      <c r="GP148" s="63"/>
      <c r="GQ148" s="63"/>
      <c r="GR148" s="62"/>
      <c r="GX148" s="1"/>
      <c r="GY148" s="1"/>
      <c r="HH148" s="65"/>
      <c r="HI148" s="87"/>
      <c r="HJ148" s="88"/>
      <c r="HK148" s="89"/>
      <c r="HL148" s="89"/>
      <c r="HM148" s="89"/>
      <c r="HN148" s="89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</row>
    <row r="149" spans="1:238" ht="35" customHeight="1">
      <c r="A149" s="1382"/>
      <c r="B149" s="1425"/>
      <c r="C149" s="2190"/>
      <c r="D149" s="2056"/>
      <c r="E149" s="2056"/>
      <c r="F149" s="2056"/>
      <c r="G149" s="2056"/>
      <c r="H149" s="1709" t="s">
        <v>678</v>
      </c>
      <c r="I149" s="1505"/>
      <c r="J149" s="1505"/>
      <c r="K149" s="1505"/>
      <c r="L149" s="1505"/>
      <c r="M149" s="1505"/>
      <c r="N149" s="1505"/>
      <c r="O149" s="1731">
        <v>0.21</v>
      </c>
      <c r="P149" s="1505"/>
      <c r="Q149" s="1505"/>
      <c r="R149" s="1505"/>
      <c r="S149" s="1505"/>
      <c r="T149" s="1423"/>
      <c r="U149" s="1696" t="s">
        <v>790</v>
      </c>
      <c r="V149" s="1697"/>
      <c r="W149" s="1698"/>
      <c r="X149" s="1698"/>
      <c r="Y149" s="1699"/>
      <c r="Z149" s="1700"/>
      <c r="AA149" s="1713" t="s">
        <v>813</v>
      </c>
      <c r="AB149" s="1714"/>
      <c r="AC149" s="1714"/>
      <c r="AD149" s="1714"/>
      <c r="AE149" s="1714"/>
      <c r="AF149" s="1714"/>
      <c r="AG149" s="1714"/>
      <c r="AH149" s="1714"/>
      <c r="AI149" s="1714"/>
      <c r="AJ149" s="1714"/>
      <c r="AK149" s="1714"/>
      <c r="AL149" s="1714"/>
      <c r="AM149" s="1714"/>
      <c r="AN149" s="1714"/>
      <c r="AO149" s="1714"/>
      <c r="AP149" s="1714"/>
      <c r="AQ149" s="1714"/>
      <c r="AR149" s="1714"/>
      <c r="AS149" s="2052" t="str">
        <f>IF(AY149=0,"",IF(AY149="","",IF(AY149&gt;1,"DLA")))</f>
        <v/>
      </c>
      <c r="AT149" s="2052"/>
      <c r="AU149" s="2052"/>
      <c r="AV149" s="2052"/>
      <c r="AW149" s="2052"/>
      <c r="AX149" s="2052"/>
      <c r="AY149" s="1576">
        <f>FT298</f>
        <v>0</v>
      </c>
      <c r="AZ149" s="1578"/>
      <c r="BA149" s="1578"/>
      <c r="BB149" s="1715"/>
      <c r="BC149" s="1775"/>
      <c r="BD149" s="2084"/>
      <c r="BE149" s="2056"/>
      <c r="BF149" s="2056"/>
      <c r="BG149" s="2057"/>
      <c r="BH149" s="1385"/>
      <c r="BI149" s="467"/>
      <c r="BJ149" s="468"/>
      <c r="BK149" s="417"/>
      <c r="BL149" s="417"/>
      <c r="BM149" s="417"/>
      <c r="BN149" s="417"/>
      <c r="BO149" s="417"/>
      <c r="BP149" s="417"/>
      <c r="BQ149" s="417"/>
      <c r="BR149" s="426"/>
      <c r="BS149" s="426"/>
      <c r="BT149" s="426"/>
      <c r="BU149" s="426"/>
      <c r="BV149" s="426"/>
      <c r="BW149" s="418"/>
      <c r="BX149" s="418"/>
      <c r="BY149" s="418"/>
      <c r="BZ149" s="418"/>
      <c r="CA149" s="418"/>
      <c r="CB149" s="418"/>
      <c r="CC149" s="418"/>
      <c r="CD149" s="418"/>
      <c r="CE149" s="414"/>
      <c r="CF149" s="414"/>
      <c r="CG149" s="414"/>
      <c r="CH149" s="414"/>
      <c r="CI149" s="414"/>
      <c r="CJ149" s="414"/>
      <c r="CK149" s="414"/>
      <c r="CL149" s="414"/>
      <c r="CM149" s="414"/>
      <c r="CN149" s="414"/>
      <c r="CO149" s="426"/>
      <c r="CP149" s="414"/>
      <c r="CQ149" s="414"/>
      <c r="CR149" s="414"/>
      <c r="CS149" s="414"/>
      <c r="CT149" s="414"/>
      <c r="CU149" s="414"/>
      <c r="CV149" s="414"/>
      <c r="CW149" s="414"/>
      <c r="CX149" s="2059"/>
      <c r="CY149" s="414"/>
      <c r="CZ149" s="442"/>
      <c r="DA149" s="1960"/>
      <c r="DB149" s="1960"/>
      <c r="DC149" s="1960"/>
      <c r="DD149" s="1960"/>
      <c r="DE149" s="443"/>
      <c r="DF149" s="446"/>
      <c r="DG149" s="446"/>
      <c r="DH149" s="446"/>
      <c r="DI149" s="446"/>
      <c r="DJ149" s="446"/>
      <c r="DK149" s="446"/>
      <c r="DL149" s="446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6"/>
      <c r="EA149" s="447"/>
      <c r="EB149" s="447"/>
      <c r="EC149" s="447"/>
      <c r="ED149" s="447"/>
      <c r="EE149" s="447"/>
      <c r="EF149" s="447"/>
      <c r="EG149" s="447"/>
      <c r="EH149" s="447"/>
      <c r="EI149" s="447"/>
      <c r="EJ149" s="447"/>
      <c r="EK149" s="447"/>
      <c r="EL149" s="447"/>
      <c r="EM149" s="447"/>
      <c r="EN149" s="447"/>
      <c r="EO149" s="400"/>
      <c r="EP149" s="400"/>
      <c r="EQ149" s="434"/>
      <c r="ER149" s="445"/>
      <c r="ES149" s="387"/>
      <c r="ET149" s="69"/>
      <c r="EU149" s="69"/>
      <c r="EV149" s="69"/>
      <c r="EW149" s="69"/>
      <c r="EX149" s="69"/>
      <c r="EY149" s="69"/>
      <c r="FH149" s="57"/>
      <c r="FP149" s="1"/>
      <c r="FS149" s="66"/>
      <c r="FT149" s="1"/>
      <c r="FU149" s="1"/>
      <c r="FY149" s="66"/>
      <c r="FZ149" s="66"/>
      <c r="GE149" s="1"/>
      <c r="GJ149" s="99"/>
      <c r="GK149" s="100"/>
      <c r="GL149" s="101"/>
      <c r="GM149" s="101"/>
      <c r="GO149" s="62"/>
      <c r="GP149" s="63"/>
      <c r="GQ149" s="63"/>
      <c r="GR149" s="62"/>
      <c r="GX149" s="1"/>
      <c r="GY149" s="1"/>
      <c r="HH149" s="65"/>
      <c r="HI149" s="87"/>
      <c r="HJ149" s="88"/>
      <c r="HK149" s="89"/>
      <c r="HL149" s="89"/>
      <c r="HM149" s="89"/>
      <c r="HN149" s="89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</row>
    <row r="150" spans="1:238" ht="4" customHeight="1">
      <c r="A150" s="1382"/>
      <c r="B150" s="1425"/>
      <c r="C150" s="2190"/>
      <c r="D150" s="2056"/>
      <c r="E150" s="2056"/>
      <c r="F150" s="2056"/>
      <c r="G150" s="2056"/>
      <c r="H150" s="1709"/>
      <c r="I150" s="1505"/>
      <c r="J150" s="1505"/>
      <c r="K150" s="1505"/>
      <c r="L150" s="1505"/>
      <c r="M150" s="1505"/>
      <c r="N150" s="1505"/>
      <c r="O150" s="1731"/>
      <c r="P150" s="1505"/>
      <c r="Q150" s="1505"/>
      <c r="R150" s="1505"/>
      <c r="S150" s="1505"/>
      <c r="T150" s="1423"/>
      <c r="U150" s="1696"/>
      <c r="V150" s="1697"/>
      <c r="W150" s="1698"/>
      <c r="X150" s="1698"/>
      <c r="Y150" s="1699"/>
      <c r="Z150" s="1705"/>
      <c r="AA150" s="1706"/>
      <c r="AB150" s="1505"/>
      <c r="AC150" s="1505"/>
      <c r="AD150" s="1505"/>
      <c r="AE150" s="1505"/>
      <c r="AF150" s="1505"/>
      <c r="AG150" s="1505"/>
      <c r="AH150" s="1505"/>
      <c r="AI150" s="1505"/>
      <c r="AJ150" s="1505"/>
      <c r="AK150" s="1505"/>
      <c r="AL150" s="1505"/>
      <c r="AM150" s="1505"/>
      <c r="AN150" s="1505"/>
      <c r="AO150" s="1505"/>
      <c r="AP150" s="1505"/>
      <c r="AQ150" s="1505"/>
      <c r="AR150" s="1505"/>
      <c r="AS150" s="1505"/>
      <c r="AT150" s="1505"/>
      <c r="AU150" s="1505"/>
      <c r="AV150" s="1505"/>
      <c r="AW150" s="1505"/>
      <c r="AX150" s="1505"/>
      <c r="AY150" s="1646"/>
      <c r="AZ150" s="1474"/>
      <c r="BA150" s="1474"/>
      <c r="BB150" s="1708"/>
      <c r="BC150" s="1775"/>
      <c r="BD150" s="2084"/>
      <c r="BE150" s="2056"/>
      <c r="BF150" s="2056"/>
      <c r="BG150" s="2057"/>
      <c r="BH150" s="1385"/>
      <c r="BI150" s="467"/>
      <c r="BJ150" s="468"/>
      <c r="BK150" s="417"/>
      <c r="BL150" s="417"/>
      <c r="BM150" s="417"/>
      <c r="BN150" s="417"/>
      <c r="BO150" s="417"/>
      <c r="BP150" s="417"/>
      <c r="BQ150" s="417"/>
      <c r="BR150" s="426"/>
      <c r="BS150" s="426"/>
      <c r="BT150" s="426"/>
      <c r="BU150" s="426"/>
      <c r="BV150" s="426"/>
      <c r="BW150" s="418"/>
      <c r="BX150" s="418"/>
      <c r="BY150" s="418"/>
      <c r="BZ150" s="418"/>
      <c r="CA150" s="418"/>
      <c r="CB150" s="418"/>
      <c r="CC150" s="418"/>
      <c r="CD150" s="418"/>
      <c r="CE150" s="414"/>
      <c r="CF150" s="414"/>
      <c r="CG150" s="414"/>
      <c r="CH150" s="414"/>
      <c r="CI150" s="414"/>
      <c r="CJ150" s="414"/>
      <c r="CK150" s="414"/>
      <c r="CL150" s="414"/>
      <c r="CM150" s="414"/>
      <c r="CN150" s="414"/>
      <c r="CO150" s="426"/>
      <c r="CP150" s="414"/>
      <c r="CQ150" s="414"/>
      <c r="CR150" s="414"/>
      <c r="CS150" s="414"/>
      <c r="CT150" s="414"/>
      <c r="CU150" s="414"/>
      <c r="CV150" s="414"/>
      <c r="CW150" s="414"/>
      <c r="CX150" s="2059"/>
      <c r="CY150" s="414"/>
      <c r="CZ150" s="442"/>
      <c r="DA150" s="1960"/>
      <c r="DB150" s="1960"/>
      <c r="DC150" s="1960"/>
      <c r="DD150" s="1960"/>
      <c r="DE150" s="443"/>
      <c r="DF150" s="446"/>
      <c r="DG150" s="446"/>
      <c r="DH150" s="446"/>
      <c r="DI150" s="446"/>
      <c r="DJ150" s="446"/>
      <c r="DK150" s="446"/>
      <c r="DL150" s="446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6"/>
      <c r="EA150" s="447"/>
      <c r="EB150" s="447"/>
      <c r="EC150" s="447"/>
      <c r="ED150" s="447"/>
      <c r="EE150" s="447"/>
      <c r="EF150" s="447"/>
      <c r="EG150" s="447"/>
      <c r="EH150" s="447"/>
      <c r="EI150" s="447"/>
      <c r="EJ150" s="447"/>
      <c r="EK150" s="447"/>
      <c r="EL150" s="447"/>
      <c r="EM150" s="447"/>
      <c r="EN150" s="447"/>
      <c r="EO150" s="400"/>
      <c r="EP150" s="400"/>
      <c r="EQ150" s="434"/>
      <c r="ER150" s="445"/>
      <c r="ES150" s="387"/>
      <c r="ET150" s="69"/>
      <c r="EU150" s="69"/>
      <c r="EV150" s="69"/>
      <c r="EW150" s="69"/>
      <c r="EX150" s="69"/>
      <c r="EY150" s="69"/>
      <c r="FH150" s="57"/>
      <c r="FP150" s="1"/>
      <c r="FS150" s="66"/>
      <c r="FT150" s="1"/>
      <c r="FU150" s="1"/>
      <c r="FY150" s="66"/>
      <c r="FZ150" s="66"/>
      <c r="GE150" s="1"/>
      <c r="GJ150" s="99"/>
      <c r="GK150" s="100"/>
      <c r="GL150" s="101"/>
      <c r="GM150" s="101"/>
      <c r="GO150" s="62"/>
      <c r="GP150" s="63"/>
      <c r="GQ150" s="63"/>
      <c r="GR150" s="62"/>
      <c r="GX150" s="1"/>
      <c r="GY150" s="1"/>
      <c r="HH150" s="65"/>
      <c r="HI150" s="87"/>
      <c r="HJ150" s="88"/>
      <c r="HK150" s="89"/>
      <c r="HL150" s="89"/>
      <c r="HM150" s="89"/>
      <c r="HN150" s="89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</row>
    <row r="151" spans="1:238" ht="35" customHeight="1" thickBot="1">
      <c r="A151" s="1382"/>
      <c r="B151" s="1425"/>
      <c r="C151" s="2190"/>
      <c r="D151" s="2056"/>
      <c r="E151" s="2056"/>
      <c r="F151" s="2056"/>
      <c r="G151" s="2056"/>
      <c r="H151" s="1709" t="s">
        <v>679</v>
      </c>
      <c r="I151" s="1505"/>
      <c r="J151" s="1505"/>
      <c r="K151" s="1505"/>
      <c r="L151" s="1505"/>
      <c r="M151" s="1505"/>
      <c r="N151" s="1505"/>
      <c r="O151" s="1731">
        <v>0.67</v>
      </c>
      <c r="P151" s="1505"/>
      <c r="Q151" s="1505"/>
      <c r="R151" s="1505"/>
      <c r="S151" s="1505"/>
      <c r="T151" s="1423"/>
      <c r="U151" s="1696" t="s">
        <v>100</v>
      </c>
      <c r="V151" s="1697"/>
      <c r="W151" s="1698"/>
      <c r="X151" s="1698"/>
      <c r="Y151" s="1699"/>
      <c r="Z151" s="1700"/>
      <c r="AA151" s="1716" t="s">
        <v>814</v>
      </c>
      <c r="AB151" s="1717"/>
      <c r="AC151" s="1717"/>
      <c r="AD151" s="1717"/>
      <c r="AE151" s="1717"/>
      <c r="AF151" s="1717"/>
      <c r="AG151" s="1717"/>
      <c r="AH151" s="1717"/>
      <c r="AI151" s="1717"/>
      <c r="AJ151" s="1717"/>
      <c r="AK151" s="1717"/>
      <c r="AL151" s="1717"/>
      <c r="AM151" s="1717"/>
      <c r="AN151" s="1717"/>
      <c r="AO151" s="1717"/>
      <c r="AP151" s="1717"/>
      <c r="AQ151" s="1717"/>
      <c r="AR151" s="1717"/>
      <c r="AS151" s="2207" t="str">
        <f>IF(AY151=0,"",IF(AY151="","",IF(AY151&gt;1,"TLE")))</f>
        <v/>
      </c>
      <c r="AT151" s="2207"/>
      <c r="AU151" s="2207"/>
      <c r="AV151" s="2207"/>
      <c r="AW151" s="2207"/>
      <c r="AX151" s="2207"/>
      <c r="AY151" s="1718">
        <f>BR145</f>
        <v>0</v>
      </c>
      <c r="AZ151" s="1719"/>
      <c r="BA151" s="1719"/>
      <c r="BB151" s="1720"/>
      <c r="BC151" s="1775"/>
      <c r="BD151" s="2084"/>
      <c r="BE151" s="2056"/>
      <c r="BF151" s="2056"/>
      <c r="BG151" s="2057"/>
      <c r="BH151" s="1385"/>
      <c r="BI151" s="467"/>
      <c r="BJ151" s="468"/>
      <c r="BK151" s="417"/>
      <c r="BL151" s="417"/>
      <c r="BM151" s="417"/>
      <c r="BN151" s="417"/>
      <c r="BO151" s="417"/>
      <c r="BP151" s="417"/>
      <c r="BQ151" s="417"/>
      <c r="BR151" s="426"/>
      <c r="BS151" s="426"/>
      <c r="BT151" s="426"/>
      <c r="BU151" s="426"/>
      <c r="BV151" s="426"/>
      <c r="BW151" s="418"/>
      <c r="BX151" s="418"/>
      <c r="BY151" s="418"/>
      <c r="BZ151" s="418"/>
      <c r="CA151" s="418"/>
      <c r="CB151" s="418"/>
      <c r="CC151" s="418"/>
      <c r="CD151" s="418"/>
      <c r="CE151" s="414"/>
      <c r="CF151" s="414"/>
      <c r="CG151" s="414"/>
      <c r="CH151" s="414"/>
      <c r="CI151" s="414"/>
      <c r="CJ151" s="414"/>
      <c r="CK151" s="414"/>
      <c r="CL151" s="414"/>
      <c r="CM151" s="414"/>
      <c r="CN151" s="414"/>
      <c r="CO151" s="426"/>
      <c r="CP151" s="414"/>
      <c r="CQ151" s="414"/>
      <c r="CR151" s="414"/>
      <c r="CS151" s="414"/>
      <c r="CT151" s="414"/>
      <c r="CU151" s="414"/>
      <c r="CV151" s="414"/>
      <c r="CW151" s="414"/>
      <c r="CX151" s="2059"/>
      <c r="CY151" s="414"/>
      <c r="CZ151" s="442"/>
      <c r="DA151" s="1960"/>
      <c r="DB151" s="1960"/>
      <c r="DC151" s="1960"/>
      <c r="DD151" s="1960"/>
      <c r="DE151" s="443"/>
      <c r="DF151" s="446"/>
      <c r="DG151" s="446"/>
      <c r="DH151" s="446"/>
      <c r="DI151" s="446"/>
      <c r="DJ151" s="446"/>
      <c r="DK151" s="446"/>
      <c r="DL151" s="446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6"/>
      <c r="EB151" s="447"/>
      <c r="EC151" s="447"/>
      <c r="ED151" s="447"/>
      <c r="EE151" s="447"/>
      <c r="EF151" s="447"/>
      <c r="EG151" s="447"/>
      <c r="EH151" s="447"/>
      <c r="EI151" s="447"/>
      <c r="EJ151" s="447"/>
      <c r="EK151" s="447"/>
      <c r="EL151" s="447"/>
      <c r="EM151" s="447"/>
      <c r="EN151" s="447"/>
      <c r="EO151" s="400"/>
      <c r="EP151" s="400"/>
      <c r="EQ151" s="434"/>
      <c r="ER151" s="445"/>
      <c r="ES151" s="387"/>
      <c r="ET151" s="69"/>
      <c r="EU151" s="69"/>
      <c r="EV151" s="69"/>
      <c r="EW151" s="69"/>
      <c r="EX151" s="69"/>
      <c r="EY151" s="69"/>
      <c r="FH151" s="57"/>
      <c r="FP151" s="1"/>
      <c r="FS151" s="66"/>
      <c r="FT151" s="1"/>
      <c r="FU151" s="1"/>
      <c r="FY151" s="66"/>
      <c r="FZ151" s="66"/>
      <c r="GE151" s="1"/>
      <c r="GJ151" s="99"/>
      <c r="GK151" s="100"/>
      <c r="GL151" s="101"/>
      <c r="GM151" s="101"/>
      <c r="GO151" s="62"/>
      <c r="GP151" s="63"/>
      <c r="GQ151" s="63"/>
      <c r="GR151" s="62"/>
      <c r="GX151" s="1"/>
      <c r="GY151" s="1"/>
      <c r="HH151" s="65"/>
      <c r="HI151" s="87"/>
      <c r="HJ151" s="88"/>
      <c r="HK151" s="89"/>
      <c r="HL151" s="89"/>
      <c r="HM151" s="89"/>
      <c r="HN151" s="89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</row>
    <row r="152" spans="1:238" ht="36" customHeight="1" thickTop="1">
      <c r="A152" s="1382"/>
      <c r="B152" s="1425"/>
      <c r="C152" s="2190"/>
      <c r="D152" s="2056"/>
      <c r="E152" s="2056"/>
      <c r="F152" s="2056"/>
      <c r="G152" s="2056"/>
      <c r="H152" s="1709" t="s">
        <v>676</v>
      </c>
      <c r="I152" s="1721"/>
      <c r="J152" s="1721"/>
      <c r="K152" s="1721"/>
      <c r="L152" s="1721"/>
      <c r="M152" s="1721"/>
      <c r="N152" s="1721"/>
      <c r="O152" s="1731">
        <v>16.5</v>
      </c>
      <c r="P152" s="1423"/>
      <c r="Q152" s="1423"/>
      <c r="R152" s="1423"/>
      <c r="S152" s="1423"/>
      <c r="T152" s="1423"/>
      <c r="U152" s="1696" t="s">
        <v>788</v>
      </c>
      <c r="V152" s="1697"/>
      <c r="W152" s="1698"/>
      <c r="X152" s="1698"/>
      <c r="Y152" s="1699"/>
      <c r="Z152" s="2195"/>
      <c r="AA152" s="2196"/>
      <c r="AB152" s="1469"/>
      <c r="AC152" s="1469"/>
      <c r="AD152" s="1469"/>
      <c r="AE152" s="1469"/>
      <c r="AF152" s="1469"/>
      <c r="AG152" s="2135" t="s">
        <v>783</v>
      </c>
      <c r="AH152" s="2135"/>
      <c r="AI152" s="2135"/>
      <c r="AJ152" s="2135"/>
      <c r="AK152" s="2135"/>
      <c r="AL152" s="2135"/>
      <c r="AM152" s="2135"/>
      <c r="AN152" s="1469"/>
      <c r="AO152" s="1469"/>
      <c r="AP152" s="1469"/>
      <c r="AQ152" s="1469"/>
      <c r="AR152" s="1469"/>
      <c r="AS152" s="1469"/>
      <c r="AT152" s="1469"/>
      <c r="AU152" s="1469"/>
      <c r="AV152" s="1469"/>
      <c r="AW152" s="1474"/>
      <c r="AX152" s="1474"/>
      <c r="AY152" s="1474"/>
      <c r="AZ152" s="1474"/>
      <c r="BA152" s="1474"/>
      <c r="BB152" s="1474"/>
      <c r="BC152" s="1775"/>
      <c r="BD152" s="2084"/>
      <c r="BE152" s="2056"/>
      <c r="BF152" s="2056"/>
      <c r="BG152" s="2057"/>
      <c r="BH152" s="1385"/>
      <c r="BI152" s="467"/>
      <c r="BJ152" s="468"/>
      <c r="BK152" s="417"/>
      <c r="BL152" s="417"/>
      <c r="BM152" s="417"/>
      <c r="BN152" s="417"/>
      <c r="BO152" s="417"/>
      <c r="BP152" s="417"/>
      <c r="BQ152" s="417"/>
      <c r="BR152" s="431"/>
      <c r="BS152" s="431"/>
      <c r="BT152" s="431"/>
      <c r="BU152" s="431"/>
      <c r="BV152" s="431"/>
      <c r="BW152" s="418"/>
      <c r="BX152" s="418"/>
      <c r="BY152" s="418"/>
      <c r="BZ152" s="418"/>
      <c r="CA152" s="418"/>
      <c r="CB152" s="418"/>
      <c r="CC152" s="418"/>
      <c r="CD152" s="418"/>
      <c r="CE152" s="414"/>
      <c r="CF152" s="414"/>
      <c r="CG152" s="414"/>
      <c r="CH152" s="414"/>
      <c r="CI152" s="414"/>
      <c r="CJ152" s="414"/>
      <c r="CK152" s="414"/>
      <c r="CL152" s="414"/>
      <c r="CM152" s="414"/>
      <c r="CN152" s="414"/>
      <c r="CO152" s="426"/>
      <c r="CP152" s="414"/>
      <c r="CQ152" s="414"/>
      <c r="CR152" s="414"/>
      <c r="CS152" s="414"/>
      <c r="CT152" s="414"/>
      <c r="CU152" s="414"/>
      <c r="CV152" s="414"/>
      <c r="CW152" s="414"/>
      <c r="CX152" s="2059"/>
      <c r="CY152" s="414"/>
      <c r="CZ152" s="442"/>
      <c r="DA152" s="1960"/>
      <c r="DB152" s="1960"/>
      <c r="DC152" s="1960"/>
      <c r="DD152" s="1960"/>
      <c r="DE152" s="443"/>
      <c r="DF152" s="400" t="s">
        <v>16</v>
      </c>
      <c r="DG152" s="400"/>
      <c r="DH152" s="400"/>
      <c r="DI152" s="400"/>
      <c r="DJ152" s="400"/>
      <c r="DK152" s="400"/>
      <c r="DL152" s="400"/>
      <c r="DM152" s="400"/>
      <c r="DN152" s="400"/>
      <c r="DO152" s="400"/>
      <c r="DP152" s="400"/>
      <c r="DQ152" s="400"/>
      <c r="DR152" s="400"/>
      <c r="DS152" s="400"/>
      <c r="DT152" s="400"/>
      <c r="DU152" s="400"/>
      <c r="DV152" s="400"/>
      <c r="DW152" s="400"/>
      <c r="DX152" s="400"/>
      <c r="DY152" s="400"/>
      <c r="DZ152" s="400"/>
      <c r="EO152" s="400"/>
      <c r="EP152" s="400"/>
      <c r="EQ152" s="434"/>
      <c r="ER152" s="445"/>
      <c r="ES152" s="387"/>
      <c r="ET152" s="69"/>
      <c r="EU152" s="69"/>
      <c r="EV152" s="69"/>
      <c r="EW152" s="69"/>
      <c r="EX152" s="69"/>
      <c r="EY152" s="69"/>
      <c r="FH152" s="57"/>
      <c r="FI152" s="56" t="e">
        <f>IF(#REF!="",0,1)</f>
        <v>#REF!</v>
      </c>
      <c r="FP152" s="1"/>
      <c r="FS152" s="66"/>
      <c r="FT152" s="1"/>
      <c r="FU152" s="1"/>
      <c r="FY152" s="66"/>
      <c r="FZ152" s="66"/>
      <c r="GE152" s="1"/>
      <c r="GJ152" s="99"/>
      <c r="GK152" s="100"/>
      <c r="GL152" s="101"/>
      <c r="GM152" s="101"/>
      <c r="GO152" s="62"/>
      <c r="GP152" s="63"/>
      <c r="GQ152" s="63"/>
      <c r="GR152" s="62"/>
      <c r="GX152" s="1"/>
      <c r="GY152" s="1"/>
      <c r="HH152" s="65"/>
      <c r="HI152" s="87"/>
      <c r="HJ152" s="88"/>
      <c r="HK152" s="89"/>
      <c r="HL152" s="89"/>
      <c r="HM152" s="89"/>
      <c r="HN152" s="89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</row>
    <row r="153" spans="1:238" ht="4" customHeight="1" thickBot="1">
      <c r="A153" s="1382"/>
      <c r="B153" s="1425"/>
      <c r="C153" s="2190"/>
      <c r="D153" s="2056"/>
      <c r="E153" s="2056"/>
      <c r="F153" s="2056"/>
      <c r="G153" s="2056"/>
      <c r="H153" s="1722"/>
      <c r="I153" s="1723"/>
      <c r="J153" s="1723"/>
      <c r="K153" s="1723"/>
      <c r="L153" s="1723"/>
      <c r="M153" s="1723"/>
      <c r="N153" s="1723"/>
      <c r="O153" s="1724"/>
      <c r="P153" s="1686"/>
      <c r="Q153" s="1686"/>
      <c r="R153" s="1686"/>
      <c r="S153" s="1686"/>
      <c r="T153" s="1686"/>
      <c r="U153" s="1686"/>
      <c r="V153" s="1725"/>
      <c r="W153" s="1726"/>
      <c r="X153" s="1726"/>
      <c r="Y153" s="1727"/>
      <c r="Z153" s="1728"/>
      <c r="AA153" s="1526"/>
      <c r="AB153" s="1526"/>
      <c r="AC153" s="1526"/>
      <c r="AD153" s="1526"/>
      <c r="AE153" s="1526"/>
      <c r="AF153" s="1526"/>
      <c r="AG153" s="1729"/>
      <c r="AH153" s="1729"/>
      <c r="AI153" s="1729"/>
      <c r="AJ153" s="1729"/>
      <c r="AK153" s="1729"/>
      <c r="AL153" s="1729"/>
      <c r="AM153" s="1729"/>
      <c r="AN153" s="1526"/>
      <c r="AO153" s="1526"/>
      <c r="AP153" s="1526"/>
      <c r="AQ153" s="1526"/>
      <c r="AR153" s="1526"/>
      <c r="AS153" s="1526"/>
      <c r="AT153" s="1526"/>
      <c r="AU153" s="1526"/>
      <c r="AV153" s="1526"/>
      <c r="AW153" s="1730"/>
      <c r="AX153" s="1730"/>
      <c r="AY153" s="1730"/>
      <c r="AZ153" s="1730"/>
      <c r="BA153" s="1730"/>
      <c r="BB153" s="1730"/>
      <c r="BC153" s="1779"/>
      <c r="BD153" s="2084"/>
      <c r="BE153" s="2056"/>
      <c r="BF153" s="2056"/>
      <c r="BG153" s="2057"/>
      <c r="BH153" s="1385"/>
      <c r="BI153" s="467"/>
      <c r="BJ153" s="486"/>
      <c r="BK153" s="417"/>
      <c r="BL153" s="417"/>
      <c r="BM153" s="417"/>
      <c r="BN153" s="417"/>
      <c r="BO153" s="417"/>
      <c r="BP153" s="417"/>
      <c r="BQ153" s="417"/>
      <c r="BR153" s="431"/>
      <c r="BS153" s="431"/>
      <c r="BT153" s="431"/>
      <c r="BU153" s="431"/>
      <c r="BV153" s="431"/>
      <c r="BW153" s="418"/>
      <c r="BX153" s="418"/>
      <c r="BY153" s="418"/>
      <c r="BZ153" s="418"/>
      <c r="CA153" s="418"/>
      <c r="CB153" s="418"/>
      <c r="CC153" s="418"/>
      <c r="CD153" s="418"/>
      <c r="CE153" s="414"/>
      <c r="CF153" s="414"/>
      <c r="CG153" s="414"/>
      <c r="CH153" s="414"/>
      <c r="CI153" s="414"/>
      <c r="CJ153" s="414"/>
      <c r="CK153" s="414"/>
      <c r="CL153" s="414"/>
      <c r="CM153" s="414"/>
      <c r="CN153" s="414"/>
      <c r="CO153" s="426"/>
      <c r="CP153" s="414"/>
      <c r="CQ153" s="414"/>
      <c r="CR153" s="414"/>
      <c r="CS153" s="414"/>
      <c r="CT153" s="414"/>
      <c r="CU153" s="414"/>
      <c r="CV153" s="414"/>
      <c r="CW153" s="414"/>
      <c r="CX153" s="506"/>
      <c r="CY153" s="414"/>
      <c r="CZ153" s="442"/>
      <c r="DA153" s="1960"/>
      <c r="DB153" s="1960"/>
      <c r="DC153" s="1960"/>
      <c r="DD153" s="1960"/>
      <c r="DE153" s="443"/>
      <c r="DF153" s="400"/>
      <c r="DG153" s="400"/>
      <c r="DH153" s="400"/>
      <c r="DI153" s="400"/>
      <c r="DJ153" s="400"/>
      <c r="DK153" s="400"/>
      <c r="DL153" s="400"/>
      <c r="DM153" s="400"/>
      <c r="DN153" s="400"/>
      <c r="DO153" s="400"/>
      <c r="DP153" s="400"/>
      <c r="DQ153" s="400"/>
      <c r="DR153" s="400"/>
      <c r="DS153" s="400"/>
      <c r="DT153" s="400"/>
      <c r="DU153" s="400"/>
      <c r="DV153" s="400"/>
      <c r="DW153" s="400"/>
      <c r="DX153" s="400"/>
      <c r="DY153" s="400"/>
      <c r="DZ153" s="400"/>
      <c r="EO153" s="400"/>
      <c r="EP153" s="400"/>
      <c r="EQ153" s="434"/>
      <c r="ER153" s="445"/>
      <c r="ES153" s="387"/>
      <c r="ET153" s="69"/>
      <c r="EU153" s="69"/>
      <c r="EV153" s="69"/>
      <c r="EW153" s="69"/>
      <c r="EX153" s="69"/>
      <c r="EY153" s="69"/>
      <c r="FP153" s="1"/>
      <c r="FS153" s="66"/>
      <c r="FT153" s="1"/>
      <c r="FU153" s="1"/>
      <c r="FY153" s="66"/>
      <c r="FZ153" s="66"/>
      <c r="GE153" s="1"/>
      <c r="GJ153" s="99"/>
      <c r="GK153" s="100"/>
      <c r="GL153" s="101"/>
      <c r="GM153" s="101"/>
      <c r="GO153" s="62"/>
      <c r="GP153" s="63"/>
      <c r="GQ153" s="63"/>
      <c r="GR153" s="62"/>
      <c r="GX153" s="1"/>
      <c r="GY153" s="1"/>
      <c r="HH153" s="65"/>
      <c r="HI153" s="87"/>
      <c r="HJ153" s="88"/>
      <c r="HK153" s="89"/>
      <c r="HL153" s="89"/>
      <c r="HM153" s="89"/>
      <c r="HN153" s="89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</row>
    <row r="154" spans="1:238" s="464" customFormat="1" ht="50" customHeight="1" thickTop="1" thickBot="1">
      <c r="A154" s="1382"/>
      <c r="B154" s="1425"/>
      <c r="C154" s="1780"/>
      <c r="D154" s="1781"/>
      <c r="E154" s="1781"/>
      <c r="F154" s="1782"/>
      <c r="G154" s="1782"/>
      <c r="H154" s="1783"/>
      <c r="I154" s="1782"/>
      <c r="J154" s="1782"/>
      <c r="K154" s="1782"/>
      <c r="L154" s="1782"/>
      <c r="M154" s="1782"/>
      <c r="N154" s="1782"/>
      <c r="O154" s="1784"/>
      <c r="P154" s="1784"/>
      <c r="Q154" s="1784"/>
      <c r="R154" s="1784"/>
      <c r="S154" s="1784"/>
      <c r="T154" s="1784"/>
      <c r="U154" s="1784"/>
      <c r="V154" s="1784"/>
      <c r="W154" s="1784"/>
      <c r="X154" s="1785"/>
      <c r="Y154" s="1785"/>
      <c r="Z154" s="1785"/>
      <c r="AA154" s="1785"/>
      <c r="AB154" s="1785"/>
      <c r="AC154" s="1785"/>
      <c r="AD154" s="1785"/>
      <c r="AE154" s="1785"/>
      <c r="AF154" s="1785"/>
      <c r="AG154" s="1785"/>
      <c r="AH154" s="1785"/>
      <c r="AI154" s="1785"/>
      <c r="AJ154" s="1785"/>
      <c r="AK154" s="1785"/>
      <c r="AL154" s="1785"/>
      <c r="AM154" s="1785"/>
      <c r="AN154" s="1785"/>
      <c r="AO154" s="1785"/>
      <c r="AP154" s="1785"/>
      <c r="AQ154" s="1785"/>
      <c r="AR154" s="1785"/>
      <c r="AS154" s="1785"/>
      <c r="AT154" s="1785"/>
      <c r="AU154" s="1785"/>
      <c r="AV154" s="1785"/>
      <c r="AW154" s="1786"/>
      <c r="AX154" s="1786"/>
      <c r="AY154" s="1786"/>
      <c r="AZ154" s="1786"/>
      <c r="BA154" s="1786"/>
      <c r="BB154" s="1786"/>
      <c r="BC154" s="1786"/>
      <c r="BD154" s="1786"/>
      <c r="BE154" s="1786"/>
      <c r="BF154" s="1786"/>
      <c r="BG154" s="1787"/>
      <c r="BH154" s="1385"/>
      <c r="BI154" s="467"/>
      <c r="BJ154" s="486"/>
      <c r="BK154" s="1386"/>
      <c r="BL154" s="1386"/>
      <c r="BM154" s="1386"/>
      <c r="BN154" s="1386"/>
      <c r="BO154" s="1386"/>
      <c r="BP154" s="1386"/>
      <c r="BQ154" s="1386"/>
      <c r="BR154" s="1387"/>
      <c r="BS154" s="1387"/>
      <c r="BT154" s="1387"/>
      <c r="BU154" s="1387"/>
      <c r="BV154" s="1387"/>
      <c r="BW154" s="1388"/>
      <c r="BX154" s="1388"/>
      <c r="BY154" s="1388"/>
      <c r="BZ154" s="1388"/>
      <c r="CA154" s="1388"/>
      <c r="CB154" s="1388"/>
      <c r="CC154" s="1388"/>
      <c r="CD154" s="1388"/>
      <c r="CE154" s="1389"/>
      <c r="CF154" s="1389"/>
      <c r="CG154" s="1389"/>
      <c r="CH154" s="1389"/>
      <c r="CI154" s="1389"/>
      <c r="CJ154" s="1389"/>
      <c r="CK154" s="1389"/>
      <c r="CL154" s="1389"/>
      <c r="CM154" s="1389"/>
      <c r="CN154" s="1389"/>
      <c r="CO154" s="1390"/>
      <c r="CP154" s="1389"/>
      <c r="CQ154" s="1389"/>
      <c r="CR154" s="1389"/>
      <c r="CS154" s="1389"/>
      <c r="CT154" s="1389"/>
      <c r="CU154" s="1389"/>
      <c r="CV154" s="1389"/>
      <c r="CW154" s="1389"/>
      <c r="CX154" s="1391"/>
      <c r="CY154" s="1389"/>
      <c r="CZ154" s="1392"/>
      <c r="DA154" s="1960"/>
      <c r="DB154" s="1960"/>
      <c r="DC154" s="1960"/>
      <c r="DD154" s="1960"/>
      <c r="DE154" s="1393"/>
      <c r="DF154" s="1394"/>
      <c r="DG154" s="1394"/>
      <c r="DH154" s="1394"/>
      <c r="DI154" s="1394"/>
      <c r="DJ154" s="1394"/>
      <c r="DK154" s="1394"/>
      <c r="DL154" s="1394"/>
      <c r="DM154" s="1394"/>
      <c r="DN154" s="1394"/>
      <c r="DO154" s="1394"/>
      <c r="DP154" s="1394"/>
      <c r="DQ154" s="1394"/>
      <c r="DR154" s="1394"/>
      <c r="DS154" s="1394"/>
      <c r="DT154" s="1394"/>
      <c r="DU154" s="1394"/>
      <c r="DV154" s="1394"/>
      <c r="DW154" s="1394"/>
      <c r="DX154" s="1394"/>
      <c r="DY154" s="1394"/>
      <c r="DZ154" s="1394"/>
      <c r="EA154" s="1395"/>
      <c r="EB154" s="1395"/>
      <c r="EC154" s="1395"/>
      <c r="ED154" s="1395"/>
      <c r="EE154" s="1395"/>
      <c r="EF154" s="1395"/>
      <c r="EG154" s="1395"/>
      <c r="EH154" s="1395"/>
      <c r="EI154" s="1395"/>
      <c r="EJ154" s="1395"/>
      <c r="EK154" s="1395"/>
      <c r="EL154" s="1395"/>
      <c r="EM154" s="1395"/>
      <c r="EN154" s="1395"/>
      <c r="EO154" s="1396"/>
      <c r="EP154" s="1396"/>
      <c r="EQ154" s="1397"/>
      <c r="ER154" s="1398"/>
      <c r="ES154" s="1399"/>
      <c r="ET154" s="1400"/>
      <c r="EU154" s="1400"/>
      <c r="EV154" s="1400"/>
      <c r="EW154" s="1400"/>
      <c r="EX154" s="1400"/>
      <c r="EY154" s="1400"/>
      <c r="EZ154" s="469"/>
      <c r="FA154" s="469"/>
      <c r="FB154" s="469"/>
      <c r="FC154" s="469"/>
      <c r="FD154" s="469"/>
      <c r="FE154" s="469"/>
      <c r="FF154" s="469"/>
      <c r="FG154" s="469"/>
      <c r="FH154" s="469"/>
      <c r="FI154" s="469"/>
      <c r="FJ154" s="469"/>
      <c r="FK154" s="469"/>
      <c r="FS154" s="470"/>
      <c r="FY154" s="470"/>
      <c r="FZ154" s="470"/>
      <c r="GJ154" s="1401"/>
      <c r="GK154" s="1402"/>
      <c r="GL154" s="1403"/>
      <c r="GM154" s="1403"/>
      <c r="HH154" s="471"/>
      <c r="HI154" s="1404"/>
      <c r="HJ154" s="1405"/>
      <c r="HK154" s="1406"/>
      <c r="HL154" s="1406"/>
      <c r="HM154" s="1406"/>
      <c r="HN154" s="1406"/>
      <c r="HO154" s="1407"/>
      <c r="HP154" s="1407"/>
      <c r="HQ154" s="1407"/>
      <c r="HR154" s="1407"/>
      <c r="HS154" s="1407"/>
      <c r="HT154" s="1407"/>
      <c r="HU154" s="1407"/>
      <c r="HV154" s="1407"/>
      <c r="HW154" s="1407"/>
      <c r="HX154" s="1407"/>
      <c r="HY154" s="1407"/>
      <c r="HZ154" s="1407"/>
      <c r="IA154" s="1407"/>
      <c r="IB154" s="1407"/>
      <c r="IC154" s="1407"/>
      <c r="ID154" s="1407"/>
    </row>
    <row r="155" spans="1:238" ht="28" customHeight="1" thickTop="1">
      <c r="A155" s="1382"/>
      <c r="B155" s="1382"/>
      <c r="C155" s="1382"/>
      <c r="D155" s="1382"/>
      <c r="E155" s="1382"/>
      <c r="F155" s="1382"/>
      <c r="G155" s="1382"/>
      <c r="H155" s="1382"/>
      <c r="I155" s="1382"/>
      <c r="J155" s="1382"/>
      <c r="K155" s="1382"/>
      <c r="L155" s="1382"/>
      <c r="M155" s="1382"/>
      <c r="N155" s="1382"/>
      <c r="O155" s="1382"/>
      <c r="P155" s="1230"/>
      <c r="Q155" s="1230"/>
      <c r="R155" s="1230"/>
      <c r="S155" s="1230"/>
      <c r="T155" s="1230"/>
      <c r="U155" s="1230"/>
      <c r="V155" s="1230"/>
      <c r="W155" s="1230"/>
      <c r="X155" s="492"/>
      <c r="Y155" s="492"/>
      <c r="Z155" s="492"/>
      <c r="AA155" s="492"/>
      <c r="AB155" s="492"/>
      <c r="AC155" s="492"/>
      <c r="AD155" s="492"/>
      <c r="AE155" s="492"/>
      <c r="AF155" s="492"/>
      <c r="AG155" s="492"/>
      <c r="AH155" s="492"/>
      <c r="AI155" s="492"/>
      <c r="AJ155" s="492"/>
      <c r="AK155" s="492"/>
      <c r="AL155" s="492"/>
      <c r="AM155" s="492"/>
      <c r="AN155" s="492"/>
      <c r="AO155" s="492"/>
      <c r="AP155" s="492"/>
      <c r="AQ155" s="492"/>
      <c r="AR155" s="492"/>
      <c r="AS155" s="492"/>
      <c r="AT155" s="492"/>
      <c r="AU155" s="492"/>
      <c r="AV155" s="492"/>
      <c r="AW155" s="467"/>
      <c r="AX155" s="467"/>
      <c r="AY155" s="2208" t="s">
        <v>792</v>
      </c>
      <c r="AZ155" s="2208"/>
      <c r="BA155" s="2208"/>
      <c r="BB155" s="2208"/>
      <c r="BC155" s="2208"/>
      <c r="BD155" s="2208"/>
      <c r="BE155" s="2208"/>
      <c r="BF155" s="2208"/>
      <c r="BG155" s="2208"/>
      <c r="BH155" s="467"/>
      <c r="BI155" s="467"/>
      <c r="BJ155" s="519"/>
      <c r="BK155" s="417"/>
      <c r="BL155" s="417"/>
      <c r="BM155" s="417"/>
      <c r="BN155" s="417"/>
      <c r="BO155" s="417"/>
      <c r="BP155" s="417"/>
      <c r="BQ155" s="417"/>
      <c r="BR155" s="431"/>
      <c r="BS155" s="431"/>
      <c r="BT155" s="431"/>
      <c r="BU155" s="431"/>
      <c r="BV155" s="431"/>
      <c r="BW155" s="418"/>
      <c r="BX155" s="418"/>
      <c r="BY155" s="418"/>
      <c r="BZ155" s="418"/>
      <c r="CA155" s="418"/>
      <c r="CB155" s="418"/>
      <c r="CC155" s="418"/>
      <c r="CD155" s="418"/>
      <c r="CE155" s="414"/>
      <c r="CF155" s="414"/>
      <c r="CG155" s="414"/>
      <c r="CH155" s="414"/>
      <c r="CI155" s="414"/>
      <c r="CJ155" s="414"/>
      <c r="CK155" s="414"/>
      <c r="CL155" s="414"/>
      <c r="CM155" s="414"/>
      <c r="CN155" s="414"/>
      <c r="CO155" s="426"/>
      <c r="CP155" s="414"/>
      <c r="CQ155" s="414"/>
      <c r="CR155" s="414"/>
      <c r="CS155" s="414"/>
      <c r="CT155" s="414"/>
      <c r="CU155" s="414"/>
      <c r="CV155" s="414"/>
      <c r="CW155" s="414"/>
      <c r="CX155" s="506"/>
      <c r="CY155" s="414"/>
      <c r="CZ155" s="442"/>
      <c r="DA155" s="1960"/>
      <c r="DB155" s="1960"/>
      <c r="DC155" s="1960"/>
      <c r="DD155" s="1960"/>
      <c r="DE155" s="443"/>
      <c r="DF155" s="446"/>
      <c r="DG155" s="446"/>
      <c r="DH155" s="446"/>
      <c r="DI155" s="446"/>
      <c r="DJ155" s="446"/>
      <c r="DK155" s="446"/>
      <c r="DL155" s="446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6"/>
      <c r="EA155" s="447"/>
      <c r="EB155" s="447"/>
      <c r="EC155" s="447"/>
      <c r="ED155" s="447"/>
      <c r="EE155" s="447"/>
      <c r="EF155" s="447"/>
      <c r="EG155" s="447"/>
      <c r="EH155" s="447"/>
      <c r="EI155" s="447"/>
      <c r="EJ155" s="447"/>
      <c r="EK155" s="447"/>
      <c r="EL155" s="447"/>
      <c r="EM155" s="447"/>
      <c r="EN155" s="447"/>
      <c r="EO155" s="400"/>
      <c r="EP155" s="400"/>
      <c r="EQ155" s="434"/>
      <c r="ER155" s="445"/>
      <c r="ES155" s="387"/>
      <c r="ET155" s="109"/>
      <c r="EU155" s="109"/>
      <c r="EV155" s="109"/>
      <c r="EW155" s="109"/>
      <c r="EX155" s="109"/>
      <c r="EY155" s="109"/>
      <c r="FP155" s="1"/>
      <c r="FS155" s="66"/>
      <c r="FT155" s="1"/>
      <c r="FU155" s="1"/>
      <c r="FY155" s="66"/>
      <c r="FZ155" s="66"/>
      <c r="GE155" s="1"/>
      <c r="GJ155" s="99"/>
      <c r="GK155" s="100"/>
      <c r="GL155" s="101"/>
      <c r="GM155" s="101"/>
      <c r="GX155" s="1"/>
      <c r="GY155" s="1"/>
      <c r="HH155" s="65"/>
      <c r="HI155" s="520"/>
      <c r="HJ155" s="521"/>
      <c r="HK155" s="521"/>
      <c r="HL155" s="521"/>
      <c r="HM155" s="521"/>
      <c r="HN155" s="521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</row>
    <row r="156" spans="1:238" ht="50" customHeight="1">
      <c r="A156" s="1382"/>
      <c r="B156" s="1382"/>
      <c r="C156" s="1382"/>
      <c r="D156" s="1382"/>
      <c r="E156" s="1382"/>
      <c r="F156" s="1382"/>
      <c r="G156" s="1382"/>
      <c r="H156" s="1382"/>
      <c r="I156" s="1382"/>
      <c r="J156" s="1382"/>
      <c r="K156" s="1382"/>
      <c r="L156" s="1382"/>
      <c r="M156" s="1382"/>
      <c r="N156" s="1382"/>
      <c r="O156" s="1382"/>
      <c r="P156" s="1230"/>
      <c r="Q156" s="1230"/>
      <c r="R156" s="1230"/>
      <c r="S156" s="1230"/>
      <c r="T156" s="1230"/>
      <c r="U156" s="1230"/>
      <c r="V156" s="1230"/>
      <c r="W156" s="1230"/>
      <c r="X156" s="492"/>
      <c r="Y156" s="492"/>
      <c r="Z156" s="492"/>
      <c r="AA156" s="492"/>
      <c r="AB156" s="492"/>
      <c r="AC156" s="492"/>
      <c r="AD156" s="492"/>
      <c r="AE156" s="492"/>
      <c r="AF156" s="492"/>
      <c r="AG156" s="492"/>
      <c r="AH156" s="492"/>
      <c r="AI156" s="492"/>
      <c r="AJ156" s="492"/>
      <c r="AK156" s="492"/>
      <c r="AL156" s="492"/>
      <c r="AM156" s="492"/>
      <c r="AN156" s="492"/>
      <c r="AO156" s="492"/>
      <c r="AP156" s="492"/>
      <c r="AQ156" s="492"/>
      <c r="AR156" s="492"/>
      <c r="AS156" s="1383"/>
      <c r="AT156" s="1383"/>
      <c r="AU156" s="1383"/>
      <c r="AV156" s="1383"/>
      <c r="AW156" s="1383"/>
      <c r="AX156" s="1383"/>
      <c r="AY156" s="2209"/>
      <c r="AZ156" s="2209"/>
      <c r="BA156" s="2209"/>
      <c r="BB156" s="2209"/>
      <c r="BC156" s="2209"/>
      <c r="BD156" s="2209"/>
      <c r="BE156" s="2209"/>
      <c r="BF156" s="2209"/>
      <c r="BG156" s="2209"/>
      <c r="BH156" s="1383"/>
      <c r="BI156" s="467"/>
      <c r="BJ156" s="522"/>
      <c r="BK156" s="417"/>
      <c r="BL156" s="417"/>
      <c r="BM156" s="417"/>
      <c r="BN156" s="417"/>
      <c r="BO156" s="417"/>
      <c r="BP156" s="417"/>
      <c r="BQ156" s="417"/>
      <c r="BR156" s="431"/>
      <c r="BS156" s="431"/>
      <c r="BT156" s="431"/>
      <c r="BU156" s="431"/>
      <c r="BV156" s="431"/>
      <c r="BW156" s="418"/>
      <c r="BX156" s="418"/>
      <c r="BY156" s="418"/>
      <c r="BZ156" s="418"/>
      <c r="CA156" s="418"/>
      <c r="CB156" s="418"/>
      <c r="CC156" s="418"/>
      <c r="CD156" s="418"/>
      <c r="CE156" s="414"/>
      <c r="CF156" s="414"/>
      <c r="CG156" s="414"/>
      <c r="CH156" s="414"/>
      <c r="CI156" s="414"/>
      <c r="CJ156" s="414"/>
      <c r="CK156" s="414"/>
      <c r="CL156" s="414"/>
      <c r="CM156" s="414"/>
      <c r="CN156" s="414"/>
      <c r="CO156" s="426"/>
      <c r="CP156" s="414"/>
      <c r="CQ156" s="414"/>
      <c r="CR156" s="414"/>
      <c r="CS156" s="414"/>
      <c r="CT156" s="414"/>
      <c r="CU156" s="414"/>
      <c r="CV156" s="414"/>
      <c r="CW156" s="414"/>
      <c r="CX156" s="506"/>
      <c r="CY156" s="414"/>
      <c r="CZ156" s="442"/>
      <c r="DA156" s="1960"/>
      <c r="DB156" s="1960"/>
      <c r="DC156" s="1960"/>
      <c r="DD156" s="1960"/>
      <c r="DE156" s="443"/>
      <c r="DF156" s="446"/>
      <c r="DG156" s="446"/>
      <c r="DH156" s="446"/>
      <c r="DI156" s="446"/>
      <c r="DJ156" s="446"/>
      <c r="DK156" s="446"/>
      <c r="DL156" s="446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6"/>
      <c r="EA156" s="447"/>
      <c r="EB156" s="447"/>
      <c r="EC156" s="447"/>
      <c r="ED156" s="447"/>
      <c r="EE156" s="447"/>
      <c r="EF156" s="447"/>
      <c r="EG156" s="447"/>
      <c r="EH156" s="447"/>
      <c r="EI156" s="447"/>
      <c r="EJ156" s="447"/>
      <c r="EK156" s="447"/>
      <c r="EL156" s="447"/>
      <c r="EM156" s="447"/>
      <c r="EN156" s="447"/>
      <c r="EO156" s="400"/>
      <c r="EP156" s="400"/>
      <c r="EQ156" s="434"/>
      <c r="ER156" s="445"/>
      <c r="ES156" s="387"/>
      <c r="ET156" s="109"/>
      <c r="EU156" s="109"/>
      <c r="EV156" s="109"/>
      <c r="EW156" s="109"/>
      <c r="EX156" s="109"/>
      <c r="EY156" s="109"/>
      <c r="FP156" s="1"/>
      <c r="FS156" s="66"/>
      <c r="FT156" s="1"/>
      <c r="FU156" s="1"/>
      <c r="FY156" s="66"/>
      <c r="FZ156" s="66"/>
      <c r="GE156" s="1"/>
      <c r="GJ156" s="99"/>
      <c r="GK156" s="100"/>
      <c r="GL156" s="101"/>
      <c r="GM156" s="101"/>
      <c r="GX156" s="1"/>
      <c r="GY156" s="1"/>
      <c r="HH156" s="65"/>
      <c r="HI156" s="520"/>
      <c r="HJ156" s="521"/>
      <c r="HK156" s="521"/>
      <c r="HL156" s="521"/>
      <c r="HM156" s="521"/>
      <c r="HN156" s="521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</row>
    <row r="157" spans="1:238" ht="16" hidden="1" customHeight="1" thickTop="1">
      <c r="AW157" s="512"/>
      <c r="AY157" s="512"/>
      <c r="AZ157" s="512"/>
      <c r="BD157" s="512"/>
      <c r="BE157" s="512"/>
      <c r="BF157" s="512"/>
      <c r="BG157" s="512"/>
      <c r="BH157" s="467"/>
      <c r="BI157" s="512"/>
      <c r="BJ157" s="523"/>
      <c r="BK157" s="524"/>
      <c r="BL157" s="524"/>
      <c r="BM157" s="524"/>
      <c r="BN157" s="524"/>
      <c r="BO157" s="524"/>
      <c r="BP157" s="524"/>
      <c r="BQ157" s="524"/>
      <c r="BR157" s="414"/>
      <c r="BS157" s="414"/>
      <c r="BT157" s="414"/>
      <c r="BU157" s="414"/>
      <c r="BV157" s="414"/>
      <c r="BW157" s="414"/>
      <c r="BX157" s="414"/>
      <c r="BY157" s="414"/>
      <c r="BZ157" s="414"/>
      <c r="CA157" s="414"/>
      <c r="CB157" s="414"/>
      <c r="CC157" s="414"/>
      <c r="CD157" s="414"/>
      <c r="CE157" s="414"/>
      <c r="CF157" s="414"/>
      <c r="CG157" s="414"/>
      <c r="CH157" s="414"/>
      <c r="CI157" s="414"/>
      <c r="CJ157" s="414"/>
      <c r="CK157" s="414"/>
      <c r="CL157" s="414"/>
      <c r="CM157" s="414"/>
      <c r="CN157" s="414"/>
      <c r="CO157" s="414"/>
      <c r="CP157" s="414"/>
      <c r="CQ157" s="414"/>
      <c r="CR157" s="414"/>
      <c r="CS157" s="414"/>
      <c r="CT157" s="414"/>
      <c r="CU157" s="414"/>
      <c r="CV157" s="414"/>
      <c r="CW157" s="414"/>
      <c r="CX157" s="414"/>
      <c r="CY157" s="414"/>
      <c r="CZ157" s="439"/>
      <c r="DA157" s="1960"/>
      <c r="DB157" s="1960"/>
      <c r="DC157" s="1960"/>
      <c r="DD157" s="1960"/>
      <c r="DE157" s="443"/>
      <c r="DF157" s="437"/>
      <c r="DG157" s="437"/>
      <c r="DH157" s="437"/>
      <c r="DI157" s="437"/>
      <c r="DJ157" s="437"/>
      <c r="DK157" s="437"/>
      <c r="DL157" s="437"/>
      <c r="DM157" s="437"/>
      <c r="DN157" s="437"/>
      <c r="DO157" s="437"/>
      <c r="DP157" s="437"/>
      <c r="DQ157" s="437"/>
      <c r="DR157" s="437"/>
      <c r="DS157" s="437"/>
      <c r="DT157" s="437"/>
      <c r="DU157" s="437"/>
      <c r="DV157" s="437"/>
      <c r="DW157" s="437"/>
      <c r="DX157" s="437"/>
      <c r="DY157" s="437"/>
      <c r="DZ157" s="437"/>
      <c r="EA157" s="437"/>
      <c r="EB157" s="437"/>
      <c r="EC157" s="437"/>
      <c r="ED157" s="437"/>
      <c r="EE157" s="437"/>
      <c r="EF157" s="437"/>
      <c r="EG157" s="437"/>
      <c r="EH157" s="437"/>
      <c r="EI157" s="437"/>
      <c r="EJ157" s="437"/>
      <c r="EK157" s="437"/>
      <c r="EL157" s="437"/>
      <c r="EM157" s="437"/>
      <c r="EN157" s="437"/>
      <c r="EO157" s="400"/>
      <c r="EP157" s="400"/>
      <c r="EQ157" s="434"/>
      <c r="ER157" s="409"/>
      <c r="ES157" s="377"/>
      <c r="EV157" s="109"/>
      <c r="EW157" s="109"/>
      <c r="EX157" s="109"/>
      <c r="EY157" s="109"/>
      <c r="FH157" s="56">
        <f>IF(H12=FH66,1,IF(H12=FH67,2))</f>
        <v>1</v>
      </c>
      <c r="FI157" s="56">
        <f>IF(AT31="",0,1)</f>
        <v>0</v>
      </c>
      <c r="FK157" s="56" t="b">
        <f>IF(AT31="",FALSE,TRUE)</f>
        <v>0</v>
      </c>
      <c r="FL157" s="1">
        <f>IF(FK157=TRUE,1,0)</f>
        <v>0</v>
      </c>
      <c r="FP157" s="1"/>
      <c r="FR157" s="117"/>
      <c r="FS157" s="525"/>
      <c r="FT157" s="526"/>
      <c r="FU157" s="1"/>
      <c r="FY157" s="66"/>
      <c r="FZ157" s="66"/>
      <c r="GE157" s="1"/>
      <c r="GJ157" s="527"/>
      <c r="GK157" s="2066"/>
      <c r="GL157" s="2067"/>
      <c r="GM157" s="2068"/>
      <c r="GN157" s="2069"/>
      <c r="GX157" s="1"/>
      <c r="GY157" s="1"/>
      <c r="HH157" s="65"/>
      <c r="HI157" s="528"/>
      <c r="HJ157" s="2070" t="s">
        <v>17</v>
      </c>
      <c r="HK157" s="2070"/>
      <c r="HL157" s="2070"/>
      <c r="HM157" s="2070"/>
      <c r="HN157" s="2070"/>
      <c r="HO157" s="2072" t="s">
        <v>18</v>
      </c>
      <c r="HP157" s="2072"/>
      <c r="HQ157" s="2072"/>
      <c r="HR157" s="2072"/>
      <c r="HS157" s="2072"/>
      <c r="HT157" s="2072"/>
      <c r="HU157" s="2072"/>
      <c r="ID157" s="529"/>
    </row>
    <row r="158" spans="1:238" ht="16" hidden="1" customHeight="1" thickBot="1">
      <c r="AW158" s="512"/>
      <c r="AY158" s="512"/>
      <c r="AZ158" s="512"/>
      <c r="BD158" s="512"/>
      <c r="BE158" s="512"/>
      <c r="BF158" s="512"/>
      <c r="BG158" s="512"/>
      <c r="BH158" s="467"/>
      <c r="BI158" s="512"/>
      <c r="BJ158" s="1453" t="s">
        <v>802</v>
      </c>
      <c r="BK158" s="426"/>
      <c r="BL158" s="426" t="s">
        <v>808</v>
      </c>
      <c r="BM158" s="426" t="s">
        <v>91</v>
      </c>
      <c r="BN158" s="426" t="s">
        <v>92</v>
      </c>
      <c r="BO158" s="426" t="s">
        <v>26</v>
      </c>
      <c r="BP158" s="426" t="s">
        <v>809</v>
      </c>
      <c r="BQ158" s="426"/>
      <c r="BR158" s="414"/>
      <c r="BS158" s="414"/>
      <c r="BT158" s="414"/>
      <c r="BU158" s="414"/>
      <c r="BV158" s="414"/>
      <c r="BW158" s="414"/>
      <c r="BX158" s="414"/>
      <c r="BY158" s="414"/>
      <c r="BZ158" s="414"/>
      <c r="CA158" s="414"/>
      <c r="CB158" s="414"/>
      <c r="CC158" s="414"/>
      <c r="CD158" s="414"/>
      <c r="CE158" s="414"/>
      <c r="CF158" s="414"/>
      <c r="CG158" s="414"/>
      <c r="CH158" s="414"/>
      <c r="CI158" s="414"/>
      <c r="CJ158" s="414"/>
      <c r="CK158" s="414"/>
      <c r="CL158" s="414"/>
      <c r="CM158" s="414"/>
      <c r="CN158" s="414"/>
      <c r="CO158" s="414"/>
      <c r="CP158" s="414"/>
      <c r="CQ158" s="414"/>
      <c r="CR158" s="414"/>
      <c r="CS158" s="414"/>
      <c r="CT158" s="414"/>
      <c r="CU158" s="414"/>
      <c r="CV158" s="414"/>
      <c r="CW158" s="414"/>
      <c r="CX158" s="414"/>
      <c r="CY158" s="414"/>
      <c r="CZ158" s="439"/>
      <c r="DA158" s="400"/>
      <c r="DB158" s="400"/>
      <c r="DC158" s="400"/>
      <c r="DD158" s="444"/>
      <c r="DE158" s="400"/>
      <c r="DF158" s="437"/>
      <c r="DG158" s="437"/>
      <c r="DH158" s="437"/>
      <c r="DI158" s="437"/>
      <c r="DJ158" s="437"/>
      <c r="DK158" s="437"/>
      <c r="DL158" s="437"/>
      <c r="DM158" s="437"/>
      <c r="DN158" s="437"/>
      <c r="DO158" s="437"/>
      <c r="DP158" s="437"/>
      <c r="DQ158" s="437"/>
      <c r="DR158" s="437"/>
      <c r="DS158" s="437"/>
      <c r="DT158" s="437"/>
      <c r="DU158" s="437"/>
      <c r="DV158" s="437"/>
      <c r="DW158" s="437"/>
      <c r="DX158" s="437"/>
      <c r="DY158" s="437"/>
      <c r="DZ158" s="437"/>
      <c r="EA158" s="437"/>
      <c r="EB158" s="437"/>
      <c r="EC158" s="437"/>
      <c r="ED158" s="437"/>
      <c r="EE158" s="437"/>
      <c r="EF158" s="437"/>
      <c r="EG158" s="437"/>
      <c r="EH158" s="437"/>
      <c r="EI158" s="437"/>
      <c r="EJ158" s="437"/>
      <c r="EK158" s="437"/>
      <c r="EL158" s="437"/>
      <c r="EM158" s="437"/>
      <c r="EN158" s="437"/>
      <c r="EO158" s="448"/>
      <c r="EP158" s="448"/>
      <c r="EQ158" s="449"/>
      <c r="ER158" s="448"/>
      <c r="ES158" s="381"/>
      <c r="ET158" s="530"/>
      <c r="EU158" s="530"/>
      <c r="EV158" s="109"/>
      <c r="EW158" s="109"/>
      <c r="EX158" s="109"/>
      <c r="EY158" s="109"/>
      <c r="FH158" s="57"/>
      <c r="FI158" s="56">
        <f>IF(AY34="",0,1)</f>
        <v>0</v>
      </c>
      <c r="FL158" s="1">
        <f>IF(AY22="",0,1)</f>
        <v>0</v>
      </c>
      <c r="FM158" s="1">
        <f>FL158+FL157</f>
        <v>0</v>
      </c>
      <c r="FP158" s="1"/>
      <c r="FR158" s="510"/>
      <c r="FS158" s="525"/>
      <c r="FT158" s="526"/>
      <c r="FU158" s="1"/>
      <c r="FY158" s="66"/>
      <c r="FZ158" s="66"/>
      <c r="GE158" s="1"/>
      <c r="GJ158" s="531"/>
      <c r="GK158" s="2066"/>
      <c r="GL158" s="2079"/>
      <c r="GM158" s="2080"/>
      <c r="GN158" s="2081"/>
      <c r="GX158" s="1"/>
      <c r="GY158" s="1"/>
      <c r="HH158" s="65"/>
      <c r="HI158" s="532"/>
      <c r="HJ158" s="2071"/>
      <c r="HK158" s="2071"/>
      <c r="HL158" s="2071"/>
      <c r="HM158" s="2071"/>
      <c r="HN158" s="2071"/>
      <c r="HO158" s="2082" t="s">
        <v>19</v>
      </c>
      <c r="HP158" s="2082"/>
      <c r="HQ158" s="2082"/>
      <c r="HR158" s="2082"/>
      <c r="HS158" s="2082"/>
      <c r="HT158" s="2082"/>
      <c r="HU158" s="2082"/>
      <c r="HV158" s="2082"/>
      <c r="HW158" s="2082"/>
      <c r="HX158" s="2082"/>
      <c r="HY158" s="2082"/>
      <c r="HZ158" s="2064" t="str">
        <f>IF(CD34="","",CD34)</f>
        <v/>
      </c>
      <c r="IA158" s="2065"/>
      <c r="IB158" s="2065"/>
      <c r="IC158" s="2065"/>
      <c r="ID158" s="533"/>
    </row>
    <row r="159" spans="1:238" ht="16" hidden="1" customHeight="1" thickTop="1">
      <c r="AW159" s="512"/>
      <c r="AY159" s="512"/>
      <c r="AZ159" s="512"/>
      <c r="BD159" s="512"/>
      <c r="BE159" s="512"/>
      <c r="BF159" s="512"/>
      <c r="BG159" s="512"/>
      <c r="BH159" s="467"/>
      <c r="BI159" s="512"/>
      <c r="BJ159" s="426" t="s">
        <v>90</v>
      </c>
      <c r="BK159" s="1458"/>
      <c r="BL159" s="1454">
        <f>BK128</f>
        <v>16.5</v>
      </c>
      <c r="BP159" s="1454" t="s">
        <v>810</v>
      </c>
      <c r="BQ159" s="1454"/>
      <c r="BR159" s="421"/>
      <c r="BS159" s="421"/>
      <c r="BT159" s="421"/>
      <c r="BU159" s="421"/>
      <c r="BV159" s="415"/>
      <c r="BW159" s="415"/>
      <c r="BX159" s="415"/>
      <c r="BY159" s="415"/>
      <c r="BZ159" s="415"/>
      <c r="CA159" s="415"/>
      <c r="CB159" s="415"/>
      <c r="CC159" s="415"/>
      <c r="CD159" s="415"/>
      <c r="CE159" s="415"/>
      <c r="CF159" s="415"/>
      <c r="CG159" s="415"/>
      <c r="CH159" s="415"/>
      <c r="CI159" s="415"/>
      <c r="CJ159" s="415"/>
      <c r="CK159" s="415"/>
      <c r="CL159" s="415"/>
      <c r="CM159" s="415"/>
      <c r="CN159" s="415"/>
      <c r="CO159" s="415"/>
      <c r="CP159" s="415"/>
      <c r="CQ159" s="415"/>
      <c r="CR159" s="438"/>
      <c r="CS159" s="534"/>
      <c r="CT159" s="534"/>
      <c r="CU159" s="534"/>
      <c r="CV159" s="534"/>
      <c r="CW159" s="534"/>
      <c r="CX159" s="534"/>
      <c r="CY159" s="534"/>
      <c r="CZ159" s="535"/>
      <c r="DA159" s="536"/>
      <c r="DB159" s="400"/>
      <c r="DC159" s="536"/>
      <c r="DD159" s="2045"/>
      <c r="DE159" s="536"/>
      <c r="DF159" s="537"/>
      <c r="DG159" s="400"/>
      <c r="DH159" s="400"/>
      <c r="DI159" s="400"/>
      <c r="DJ159" s="400"/>
      <c r="DK159" s="400"/>
      <c r="DL159" s="538"/>
      <c r="DM159" s="538"/>
      <c r="DN159" s="400"/>
      <c r="DO159" s="400"/>
      <c r="DP159" s="400"/>
      <c r="DQ159" s="400"/>
      <c r="DR159" s="400"/>
      <c r="DS159" s="400"/>
      <c r="DT159" s="400"/>
      <c r="DU159" s="400"/>
      <c r="DV159" s="400"/>
      <c r="DW159" s="400"/>
      <c r="DX159" s="400"/>
      <c r="DY159" s="400"/>
      <c r="DZ159" s="400"/>
      <c r="EA159" s="400"/>
      <c r="EB159" s="400"/>
      <c r="EC159" s="400"/>
      <c r="ED159" s="400"/>
      <c r="EE159" s="400"/>
      <c r="EF159" s="400"/>
      <c r="EG159" s="400"/>
      <c r="EH159" s="400"/>
      <c r="EI159" s="400"/>
      <c r="EJ159" s="400"/>
      <c r="EK159" s="400"/>
      <c r="EL159" s="400"/>
      <c r="EM159" s="400"/>
      <c r="EN159" s="400"/>
      <c r="EO159" s="448"/>
      <c r="EP159" s="448"/>
      <c r="EQ159" s="450"/>
      <c r="ER159" s="451"/>
      <c r="ES159" s="387"/>
      <c r="ET159" s="109"/>
      <c r="EU159" s="109"/>
      <c r="EV159" s="109"/>
      <c r="EW159" s="109"/>
      <c r="EX159" s="109"/>
      <c r="EY159" s="109"/>
      <c r="FH159" s="57"/>
      <c r="FI159" s="56">
        <f>IF(FI157+FI158&gt;0,1,0)</f>
        <v>0</v>
      </c>
      <c r="FP159" s="1"/>
      <c r="FR159" s="539"/>
      <c r="FS159" s="66"/>
      <c r="FT159" s="1"/>
      <c r="FU159" s="1"/>
      <c r="FY159" s="66"/>
      <c r="FZ159" s="66"/>
      <c r="GE159" s="1"/>
      <c r="GK159" s="1"/>
      <c r="GL159" s="70"/>
      <c r="GM159" s="65"/>
      <c r="GX159" s="1"/>
      <c r="GY159" s="1"/>
      <c r="HH159" s="65"/>
      <c r="HI159" s="520"/>
      <c r="HJ159" s="521"/>
      <c r="HK159" s="521"/>
      <c r="HL159" s="521"/>
      <c r="HM159" s="521"/>
      <c r="HN159" s="521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</row>
    <row r="160" spans="1:238" ht="16" hidden="1" customHeight="1">
      <c r="AW160" s="512"/>
      <c r="AY160" s="512"/>
      <c r="AZ160" s="512"/>
      <c r="BD160" s="512"/>
      <c r="BE160" s="512"/>
      <c r="BF160" s="512"/>
      <c r="BG160" s="1452">
        <f>IF(BK167=TRUE,1,0)</f>
        <v>0</v>
      </c>
      <c r="BH160" s="467"/>
      <c r="BI160" s="512"/>
      <c r="BJ160" s="426" t="s">
        <v>91</v>
      </c>
      <c r="BK160" s="1456">
        <v>2</v>
      </c>
      <c r="BL160" s="1454">
        <f>IF(BK160=1,FS299,IF(BK160=2,0))</f>
        <v>0</v>
      </c>
      <c r="BM160" s="1454">
        <f>BL122</f>
        <v>0</v>
      </c>
      <c r="BN160" s="1454"/>
      <c r="BO160" s="1454"/>
      <c r="BP160" s="1454" t="str">
        <f>IF(BK160=1, " + Dependent","")</f>
        <v/>
      </c>
      <c r="BQ160" s="1454" t="str">
        <f>IF(BK160=2, "  Dependent","")</f>
        <v xml:space="preserve">  Dependent</v>
      </c>
      <c r="BR160" s="1452">
        <f>IF(BK160=TRUE,1,0)</f>
        <v>0</v>
      </c>
      <c r="BS160" s="1452"/>
      <c r="BT160" s="1452"/>
      <c r="BU160" s="1452"/>
      <c r="BV160" s="415"/>
      <c r="BW160" s="415"/>
      <c r="BX160" s="415"/>
      <c r="BY160" s="415"/>
      <c r="BZ160" s="415"/>
      <c r="CA160" s="415"/>
      <c r="CB160" s="415"/>
      <c r="CC160" s="415"/>
      <c r="CD160" s="415"/>
      <c r="CE160" s="415"/>
      <c r="CF160" s="415"/>
      <c r="CG160" s="415"/>
      <c r="CH160" s="540"/>
      <c r="CI160" s="415"/>
      <c r="CJ160" s="415"/>
      <c r="CK160" s="415"/>
      <c r="CL160" s="415"/>
      <c r="CM160" s="415"/>
      <c r="CN160" s="415"/>
      <c r="CO160" s="415"/>
      <c r="CP160" s="415"/>
      <c r="CQ160" s="415"/>
      <c r="CR160" s="438"/>
      <c r="CS160" s="534"/>
      <c r="CT160" s="534"/>
      <c r="CU160" s="534"/>
      <c r="CV160" s="534"/>
      <c r="CW160" s="534"/>
      <c r="CX160" s="534"/>
      <c r="CY160" s="534"/>
      <c r="CZ160" s="535"/>
      <c r="DA160" s="536"/>
      <c r="DB160" s="400"/>
      <c r="DC160" s="536"/>
      <c r="DD160" s="2045"/>
      <c r="DE160" s="536"/>
      <c r="DF160" s="400"/>
      <c r="DG160" s="400"/>
      <c r="DH160" s="400"/>
      <c r="DI160" s="400"/>
      <c r="DJ160" s="400"/>
      <c r="DK160" s="400"/>
      <c r="DL160" s="400"/>
      <c r="DM160" s="400"/>
      <c r="DN160" s="400"/>
      <c r="DO160" s="400"/>
      <c r="DP160" s="400"/>
      <c r="DQ160" s="400"/>
      <c r="DR160" s="400"/>
      <c r="DS160" s="400"/>
      <c r="DT160" s="400"/>
      <c r="DU160" s="400"/>
      <c r="DV160" s="400"/>
      <c r="DW160" s="400"/>
      <c r="DX160" s="400"/>
      <c r="DY160" s="400"/>
      <c r="DZ160" s="400"/>
      <c r="EA160" s="400"/>
      <c r="EB160" s="400"/>
      <c r="EC160" s="400"/>
      <c r="ED160" s="400"/>
      <c r="EE160" s="400"/>
      <c r="EF160" s="400"/>
      <c r="EG160" s="400"/>
      <c r="EH160" s="400"/>
      <c r="EI160" s="400"/>
      <c r="EJ160" s="400"/>
      <c r="EK160" s="400"/>
      <c r="EL160" s="400"/>
      <c r="EM160" s="400"/>
      <c r="EN160" s="400"/>
      <c r="EO160" s="448"/>
      <c r="EP160" s="448"/>
      <c r="EQ160" s="450"/>
      <c r="ER160" s="451"/>
      <c r="ES160" s="387"/>
      <c r="ET160" s="109"/>
      <c r="EU160" s="109"/>
      <c r="EV160" s="109"/>
      <c r="EW160" s="109"/>
      <c r="EX160" s="109"/>
      <c r="EY160" s="109"/>
      <c r="FH160" s="57"/>
      <c r="FI160" s="56">
        <f>IF(EI160="",0,1)</f>
        <v>0</v>
      </c>
      <c r="FP160" s="1"/>
      <c r="FR160" s="539"/>
      <c r="FS160" s="66"/>
      <c r="FT160" s="1"/>
      <c r="FU160" s="1"/>
      <c r="FY160" s="66"/>
      <c r="FZ160" s="66"/>
      <c r="GE160" s="1"/>
      <c r="GK160" s="1"/>
      <c r="GL160" s="70"/>
      <c r="GM160" s="65"/>
      <c r="GX160" s="1"/>
      <c r="GY160" s="1"/>
      <c r="HH160" s="65"/>
      <c r="HI160" s="520"/>
      <c r="HJ160" s="521"/>
      <c r="HK160" s="521"/>
      <c r="HL160" s="521"/>
      <c r="HM160" s="521"/>
      <c r="HN160" s="521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</row>
    <row r="161" spans="27:238" ht="16" hidden="1" customHeight="1" thickBot="1">
      <c r="AW161" s="512"/>
      <c r="AY161" s="512"/>
      <c r="AZ161" s="512"/>
      <c r="BD161" s="512"/>
      <c r="BE161" s="512"/>
      <c r="BF161" s="512"/>
      <c r="BG161" s="512"/>
      <c r="BH161" s="467"/>
      <c r="BI161" s="512"/>
      <c r="BJ161" s="426" t="s">
        <v>92</v>
      </c>
      <c r="BK161" s="1456">
        <f>IF(FT297=TRUE,2,1)</f>
        <v>2</v>
      </c>
      <c r="BL161" s="1454">
        <f>IF(BK161=1,AS103,IF(BK161=2,0))</f>
        <v>0</v>
      </c>
      <c r="BM161" s="1454"/>
      <c r="BN161" s="1454" t="str">
        <f>IF(BK161=1,0,IF(BK161=2,AS103))</f>
        <v/>
      </c>
      <c r="BO161" s="1454"/>
      <c r="BP161" s="1454" t="str">
        <f>IF(BK161=1," + DLA","")</f>
        <v/>
      </c>
      <c r="BQ161" s="1454"/>
      <c r="BR161" s="1452">
        <f>IF(BK161=TRUE,1,2)</f>
        <v>2</v>
      </c>
      <c r="BS161" s="1452"/>
      <c r="BT161" s="1452">
        <f>IF('[2]2024 1.1'!AY34="YES",1,0)</f>
        <v>1</v>
      </c>
      <c r="BU161" s="1452">
        <f>BR161+BT161</f>
        <v>3</v>
      </c>
      <c r="BV161" s="416"/>
      <c r="BW161" s="543"/>
      <c r="BX161" s="416"/>
      <c r="BY161" s="544"/>
      <c r="BZ161" s="544"/>
      <c r="CA161" s="544"/>
      <c r="CB161" s="544"/>
      <c r="CC161" s="544"/>
      <c r="CD161" s="544"/>
      <c r="CE161" s="440"/>
      <c r="CF161" s="440"/>
      <c r="CG161" s="440"/>
      <c r="CH161" s="440"/>
      <c r="CI161" s="421"/>
      <c r="CJ161" s="421"/>
      <c r="CK161" s="421"/>
      <c r="CL161" s="421"/>
      <c r="CM161" s="421"/>
      <c r="CN161" s="421"/>
      <c r="CO161" s="421"/>
      <c r="CP161" s="421"/>
      <c r="CQ161" s="421"/>
      <c r="CR161" s="545"/>
      <c r="CS161" s="542"/>
      <c r="CT161" s="542"/>
      <c r="CU161" s="542"/>
      <c r="CV161" s="542"/>
      <c r="CW161" s="542"/>
      <c r="CX161" s="542"/>
      <c r="CY161" s="542"/>
      <c r="CZ161" s="536"/>
      <c r="DA161" s="2039" t="s">
        <v>26</v>
      </c>
      <c r="DB161" s="2039"/>
      <c r="DC161" s="2039"/>
      <c r="DD161" s="2039"/>
      <c r="DE161" s="443"/>
      <c r="DF161" s="2040"/>
      <c r="DG161" s="2040"/>
      <c r="DH161" s="2040"/>
      <c r="DI161" s="2040"/>
      <c r="DJ161" s="2040"/>
      <c r="DK161" s="400"/>
      <c r="DL161" s="400"/>
      <c r="DM161" s="400"/>
      <c r="DN161" s="400"/>
      <c r="DO161" s="400"/>
      <c r="DP161" s="400"/>
      <c r="DQ161" s="400"/>
      <c r="DR161" s="400"/>
      <c r="DS161" s="400"/>
      <c r="DT161" s="400"/>
      <c r="DU161" s="400"/>
      <c r="DV161" s="400"/>
      <c r="DW161" s="400"/>
      <c r="DX161" s="400"/>
      <c r="DY161" s="400"/>
      <c r="DZ161" s="400"/>
      <c r="EA161" s="400"/>
      <c r="EB161" s="400"/>
      <c r="EC161" s="400"/>
      <c r="ED161" s="400"/>
      <c r="EE161" s="400"/>
      <c r="EF161" s="400"/>
      <c r="EG161" s="400"/>
      <c r="EH161" s="400"/>
      <c r="EI161" s="400"/>
      <c r="EJ161" s="400"/>
      <c r="EK161" s="400"/>
      <c r="EL161" s="400"/>
      <c r="EM161" s="400"/>
      <c r="EN161" s="400"/>
      <c r="EO161" s="448"/>
      <c r="EP161" s="448"/>
      <c r="EQ161" s="450"/>
      <c r="ER161" s="451"/>
      <c r="ES161" s="387"/>
      <c r="ET161" s="109"/>
      <c r="EU161" s="109"/>
      <c r="EV161" s="109"/>
      <c r="EW161" s="109"/>
      <c r="EX161" s="109"/>
      <c r="EY161" s="109"/>
      <c r="FH161" s="57"/>
      <c r="FI161" s="56">
        <f>IF(EI161="",0,1)</f>
        <v>0</v>
      </c>
      <c r="FP161" s="1"/>
      <c r="FR161" s="539"/>
      <c r="FS161" s="66"/>
      <c r="FT161" s="1"/>
      <c r="FU161" s="1"/>
      <c r="FY161" s="66"/>
      <c r="FZ161" s="66"/>
      <c r="GE161" s="1"/>
      <c r="GK161" s="1"/>
      <c r="GL161" s="70"/>
      <c r="GM161" s="65"/>
      <c r="GX161" s="1"/>
      <c r="GY161" s="1"/>
      <c r="HH161" s="65"/>
      <c r="HI161" s="520"/>
      <c r="HJ161" s="521"/>
      <c r="HK161" s="521"/>
      <c r="HL161" s="521"/>
      <c r="HM161" s="521"/>
      <c r="HN161" s="521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</row>
    <row r="162" spans="27:238" ht="16" hidden="1" customHeight="1" thickTop="1">
      <c r="AW162" s="512"/>
      <c r="AY162" s="512"/>
      <c r="AZ162" s="512"/>
      <c r="BD162" s="512"/>
      <c r="BE162" s="512"/>
      <c r="BF162" s="512"/>
      <c r="BG162" s="512"/>
      <c r="BH162" s="467"/>
      <c r="BI162" s="512"/>
      <c r="BJ162" s="426" t="s">
        <v>26</v>
      </c>
      <c r="BK162" s="1456">
        <f>IF(AY151=0,1,2)</f>
        <v>1</v>
      </c>
      <c r="BL162" s="1454">
        <f>IF(BK162=1,FU237,IF(BK162=2,0))</f>
        <v>0</v>
      </c>
      <c r="BM162" s="1454"/>
      <c r="BN162" s="1454"/>
      <c r="BO162" s="1454">
        <f>IF(BK162=1,0,IF(BK162=2,FU237))</f>
        <v>0</v>
      </c>
      <c r="BP162" s="1454" t="str">
        <f>IF(BK162=1," + TLE","")</f>
        <v xml:space="preserve"> + TLE</v>
      </c>
      <c r="BQ162" s="1454"/>
      <c r="BR162" s="1452">
        <f>IF(BK162=TRUE,1,2)</f>
        <v>2</v>
      </c>
      <c r="BS162" s="1452"/>
      <c r="BT162" s="1452">
        <f>IF('[2]2024 1.1'!BL144="",0,1)</f>
        <v>1</v>
      </c>
      <c r="BU162" s="1452">
        <f>BR162+BT162</f>
        <v>3</v>
      </c>
      <c r="BV162" s="518"/>
      <c r="BW162" s="518"/>
      <c r="BX162" s="518"/>
      <c r="BZ162" s="547"/>
      <c r="CA162" s="547"/>
      <c r="CB162" s="547"/>
      <c r="CC162" s="547"/>
      <c r="CD162" s="547"/>
      <c r="CE162" s="547"/>
      <c r="CF162" s="547"/>
      <c r="CG162" s="547"/>
      <c r="CH162" s="416"/>
      <c r="CI162" s="416"/>
      <c r="CJ162" s="416"/>
      <c r="CK162" s="2006" t="s">
        <v>20</v>
      </c>
      <c r="CL162" s="2006"/>
      <c r="CM162" s="2006"/>
      <c r="CN162" s="2006"/>
      <c r="CO162" s="2006"/>
      <c r="CP162" s="2041">
        <f>CK163</f>
        <v>0</v>
      </c>
      <c r="CQ162" s="2041"/>
      <c r="CR162" s="2041"/>
      <c r="CS162" s="2042">
        <f>CP162</f>
        <v>0</v>
      </c>
      <c r="CT162" s="2042"/>
      <c r="CU162" s="2042"/>
      <c r="CV162" s="548"/>
      <c r="CW162" s="548"/>
      <c r="CX162" s="548"/>
      <c r="CY162" s="548"/>
      <c r="CZ162" s="445"/>
      <c r="DA162" s="2039"/>
      <c r="DB162" s="2039"/>
      <c r="DC162" s="2039"/>
      <c r="DD162" s="2039"/>
      <c r="DE162" s="443"/>
      <c r="DF162" s="2021" t="s">
        <v>21</v>
      </c>
      <c r="DG162" s="2021"/>
      <c r="DH162" s="2021"/>
      <c r="DI162" s="2021"/>
      <c r="DJ162" s="2021"/>
      <c r="DL162" s="478"/>
      <c r="DM162" s="1959" t="s">
        <v>22</v>
      </c>
      <c r="DN162" s="1959"/>
      <c r="DO162" s="1959"/>
      <c r="DP162" s="1959"/>
      <c r="DQ162" s="1959"/>
      <c r="DR162" s="1959"/>
      <c r="DS162" s="1959"/>
      <c r="DT162" s="1959"/>
      <c r="DU162" s="1955" t="s">
        <v>23</v>
      </c>
      <c r="DV162" s="1955"/>
      <c r="DW162" s="1955"/>
      <c r="DX162" s="1955"/>
      <c r="DY162" s="1955"/>
      <c r="DZ162" s="1955"/>
      <c r="EA162" s="1955" t="s">
        <v>24</v>
      </c>
      <c r="EB162" s="1955"/>
      <c r="EC162" s="1955"/>
      <c r="ED162" s="1955"/>
      <c r="EE162" s="1955"/>
      <c r="EF162" s="1955"/>
      <c r="EG162" s="1955"/>
      <c r="EH162" s="1955" t="s">
        <v>25</v>
      </c>
      <c r="EI162" s="1955"/>
      <c r="EJ162" s="1955"/>
      <c r="EK162" s="1955"/>
      <c r="EL162" s="1955"/>
      <c r="EM162" s="1955"/>
      <c r="EN162" s="1955"/>
      <c r="EO162" s="448"/>
      <c r="EP162" s="448"/>
      <c r="EQ162" s="449"/>
      <c r="ER162" s="448"/>
      <c r="ES162" s="381"/>
      <c r="ET162" s="530"/>
      <c r="EU162" s="530"/>
      <c r="EV162" s="530"/>
      <c r="EW162" s="109"/>
      <c r="EX162" s="109"/>
      <c r="EY162" s="109"/>
      <c r="FH162" s="57"/>
      <c r="FI162" s="56">
        <f>IF(AA40="",0,1)</f>
        <v>0</v>
      </c>
      <c r="FK162" s="56">
        <f>FK163+FK164</f>
        <v>0</v>
      </c>
      <c r="FM162" s="1" t="b">
        <f>IF(FK162=0,FALSE,TRUE)</f>
        <v>0</v>
      </c>
      <c r="FP162" s="1"/>
      <c r="FS162" s="549"/>
      <c r="FT162" s="2036"/>
      <c r="FU162" s="2036"/>
      <c r="FV162" s="2036"/>
      <c r="FW162" s="2036"/>
      <c r="FX162" s="2036"/>
      <c r="FY162" s="2036"/>
      <c r="FZ162" s="549"/>
      <c r="GA162" s="550"/>
      <c r="GE162" s="1"/>
      <c r="GJ162" s="551"/>
      <c r="GK162" s="100"/>
      <c r="GL162" s="549"/>
      <c r="GM162" s="549"/>
      <c r="GN162" s="552"/>
      <c r="GO162" s="101"/>
      <c r="GP162" s="101"/>
      <c r="GX162" s="1"/>
      <c r="GY162" s="1"/>
      <c r="HH162" s="65"/>
      <c r="HI162" s="553"/>
      <c r="HJ162" s="2037" t="s">
        <v>26</v>
      </c>
      <c r="HK162" s="2037"/>
      <c r="HL162" s="2037"/>
      <c r="HM162" s="2037"/>
      <c r="HN162" s="2037"/>
      <c r="HO162" s="2025"/>
      <c r="HP162" s="2025"/>
      <c r="HQ162" s="2025"/>
      <c r="HR162" s="2025"/>
      <c r="HS162" s="2025"/>
      <c r="HT162" s="2025" t="s">
        <v>23</v>
      </c>
      <c r="HU162" s="2025"/>
      <c r="HV162" s="2025"/>
      <c r="HW162" s="2034" t="s">
        <v>24</v>
      </c>
      <c r="HX162" s="2025"/>
      <c r="HY162" s="2035"/>
      <c r="HZ162" s="2025" t="s">
        <v>27</v>
      </c>
      <c r="IA162" s="2025"/>
      <c r="IB162" s="2025"/>
      <c r="IC162" s="2025"/>
      <c r="ID162" s="529"/>
    </row>
    <row r="163" spans="27:238" ht="16" hidden="1" customHeight="1">
      <c r="AA163" s="1"/>
      <c r="AB163" s="1"/>
      <c r="AC163" s="1"/>
      <c r="AD163" s="1"/>
      <c r="AE163" s="1"/>
      <c r="AF163" s="1"/>
      <c r="AG163" s="1"/>
      <c r="AW163" s="512"/>
      <c r="AY163" s="512"/>
      <c r="AZ163" s="512"/>
      <c r="BD163" s="512"/>
      <c r="BE163" s="512"/>
      <c r="BF163" s="512"/>
      <c r="BG163" s="512"/>
      <c r="BH163" s="467"/>
      <c r="BI163" s="512"/>
      <c r="BJ163" s="426" t="s">
        <v>803</v>
      </c>
      <c r="BK163" s="1456">
        <f>IF(AA76="",1,2)</f>
        <v>1</v>
      </c>
      <c r="BL163" s="1454">
        <f>IF(BK163=1,0,IF(BK163=2,AA76))</f>
        <v>0</v>
      </c>
      <c r="BM163" s="1454"/>
      <c r="BN163" s="1454"/>
      <c r="BO163" s="1454"/>
      <c r="BP163" s="1454" t="str">
        <f>IF(BK163=2," + PTA","")</f>
        <v/>
      </c>
      <c r="BQ163" s="1454"/>
      <c r="BR163" s="1452">
        <f>IF(BK163=TRUE,1,0)</f>
        <v>0</v>
      </c>
      <c r="BS163" s="1452"/>
      <c r="BT163" s="1452"/>
      <c r="BU163" s="1452"/>
      <c r="BV163" s="440"/>
      <c r="BW163" s="440"/>
      <c r="BX163" s="440"/>
      <c r="BZ163" s="554"/>
      <c r="CA163" s="554"/>
      <c r="CB163" s="554"/>
      <c r="CC163" s="554"/>
      <c r="CD163" s="554"/>
      <c r="CE163" s="554"/>
      <c r="CF163" s="554"/>
      <c r="CG163" s="554"/>
      <c r="CH163" s="416"/>
      <c r="CI163" s="416"/>
      <c r="CJ163" s="416"/>
      <c r="CK163" s="2026">
        <f>IF(FH157=1,O12,IF(FH157=2,FU380))</f>
        <v>0</v>
      </c>
      <c r="CL163" s="2026"/>
      <c r="CM163" s="2026"/>
      <c r="CN163" s="2026"/>
      <c r="CO163" s="2026"/>
      <c r="CP163" s="2041"/>
      <c r="CQ163" s="2041"/>
      <c r="CR163" s="2041"/>
      <c r="CS163" s="2042"/>
      <c r="CT163" s="2042"/>
      <c r="CU163" s="2042"/>
      <c r="CV163" s="548"/>
      <c r="CW163" s="548"/>
      <c r="CX163" s="548"/>
      <c r="CY163" s="548"/>
      <c r="CZ163" s="445"/>
      <c r="DA163" s="2039"/>
      <c r="DB163" s="2039"/>
      <c r="DC163" s="2039"/>
      <c r="DD163" s="2039"/>
      <c r="DE163" s="443"/>
      <c r="DF163" s="2021" t="s">
        <v>28</v>
      </c>
      <c r="DG163" s="2021"/>
      <c r="DH163" s="2021"/>
      <c r="DI163" s="2021"/>
      <c r="DJ163" s="2021"/>
      <c r="DL163" s="478"/>
      <c r="DM163" s="1959" t="s">
        <v>29</v>
      </c>
      <c r="DN163" s="1959"/>
      <c r="DO163" s="1959"/>
      <c r="DP163" s="1959"/>
      <c r="DQ163" s="1959"/>
      <c r="DR163" s="1959"/>
      <c r="DS163" s="1959"/>
      <c r="DT163" s="1959"/>
      <c r="DV163" s="479"/>
      <c r="DW163" s="479"/>
      <c r="DX163" s="479"/>
      <c r="DY163" s="479"/>
      <c r="DZ163" s="555"/>
      <c r="EB163" s="479"/>
      <c r="EC163" s="479"/>
      <c r="ED163" s="479"/>
      <c r="EE163" s="479"/>
      <c r="EF163" s="479"/>
      <c r="EG163" s="556"/>
      <c r="EI163" s="479"/>
      <c r="EJ163" s="479"/>
      <c r="EK163" s="479"/>
      <c r="EL163" s="479"/>
      <c r="EM163" s="479"/>
      <c r="EN163" s="479"/>
      <c r="EO163" s="448"/>
      <c r="EP163" s="448"/>
      <c r="EQ163" s="449"/>
      <c r="ER163" s="448"/>
      <c r="ES163" s="557"/>
      <c r="ET163" s="558"/>
      <c r="EU163" s="558"/>
      <c r="EV163" s="109"/>
      <c r="EW163" s="109"/>
      <c r="EX163" s="109"/>
      <c r="EY163" s="109"/>
      <c r="FH163" s="57"/>
      <c r="FI163" s="56">
        <f>IF(AA43="",0,1)</f>
        <v>0</v>
      </c>
      <c r="FK163" s="56">
        <f>IF(AM43="",0,1)</f>
        <v>0</v>
      </c>
      <c r="FL163" s="1" t="s">
        <v>30</v>
      </c>
      <c r="FP163" s="1"/>
      <c r="FR163" s="509"/>
      <c r="FS163" s="559"/>
      <c r="FT163" s="2027"/>
      <c r="FU163" s="2028"/>
      <c r="FV163" s="2028"/>
      <c r="FW163" s="2028"/>
      <c r="FX163" s="2029"/>
      <c r="FY163" s="2029"/>
      <c r="FZ163" s="66"/>
      <c r="GA163" s="550"/>
      <c r="GE163" s="1"/>
      <c r="GJ163" s="560"/>
      <c r="GK163" s="561"/>
      <c r="GL163" s="562"/>
      <c r="GM163" s="563"/>
      <c r="GN163" s="564"/>
      <c r="GX163" s="1"/>
      <c r="GY163" s="1"/>
      <c r="HH163" s="65"/>
      <c r="HI163" s="565"/>
      <c r="HJ163" s="1999"/>
      <c r="HK163" s="1999"/>
      <c r="HL163" s="1999"/>
      <c r="HM163" s="1999"/>
      <c r="HN163" s="1999"/>
      <c r="HO163" s="566"/>
      <c r="HP163" s="566"/>
      <c r="HQ163" s="2030" t="s">
        <v>31</v>
      </c>
      <c r="HR163" s="2030"/>
      <c r="HS163" s="2030"/>
      <c r="HT163" s="2031">
        <f>AM43</f>
        <v>0</v>
      </c>
      <c r="HU163" s="2031"/>
      <c r="HV163" s="2031"/>
      <c r="HW163" s="2032">
        <f>AS43</f>
        <v>0</v>
      </c>
      <c r="HX163" s="2031"/>
      <c r="HY163" s="2033"/>
      <c r="HZ163" s="2031">
        <f>AY43</f>
        <v>0</v>
      </c>
      <c r="IA163" s="2031"/>
      <c r="IB163" s="2031"/>
      <c r="IC163" s="2031"/>
      <c r="ID163" s="568"/>
    </row>
    <row r="164" spans="27:238" ht="16" hidden="1" customHeight="1" thickBot="1">
      <c r="AA164" s="1"/>
      <c r="AB164" s="1"/>
      <c r="AC164" s="1"/>
      <c r="AD164" s="1"/>
      <c r="AE164" s="1"/>
      <c r="AF164" s="1"/>
      <c r="AG164" s="1"/>
      <c r="AW164" s="512"/>
      <c r="AY164" s="512"/>
      <c r="AZ164" s="512"/>
      <c r="BD164" s="512"/>
      <c r="BE164" s="512"/>
      <c r="BF164" s="512"/>
      <c r="BG164" s="512"/>
      <c r="BH164" s="467"/>
      <c r="BI164" s="512"/>
      <c r="BJ164" s="426" t="s">
        <v>804</v>
      </c>
      <c r="BK164" s="1456">
        <f>IF(AM76=0,1,2)</f>
        <v>1</v>
      </c>
      <c r="BL164" s="1454">
        <f>IF(BK164=1,0,IF(BK164=2,AM76))</f>
        <v>0</v>
      </c>
      <c r="BM164" s="1454"/>
      <c r="BN164" s="1454"/>
      <c r="BO164" s="1454"/>
      <c r="BP164" s="1454" t="str">
        <f>IF(BK164=2," + MBR FLIGHT","")</f>
        <v/>
      </c>
      <c r="BQ164" s="1454"/>
      <c r="BR164" s="1452">
        <f>IF(BK164=TRUE,1,0)</f>
        <v>0</v>
      </c>
      <c r="BS164" s="1452"/>
      <c r="BT164" s="1452"/>
      <c r="BU164" s="1452"/>
      <c r="BV164" s="440"/>
      <c r="BW164" s="440"/>
      <c r="BX164" s="440"/>
      <c r="BZ164" s="554"/>
      <c r="CA164" s="554"/>
      <c r="CB164" s="554"/>
      <c r="CC164" s="554"/>
      <c r="CD164" s="554"/>
      <c r="CE164" s="554"/>
      <c r="CF164" s="554"/>
      <c r="CG164" s="554"/>
      <c r="CH164" s="421"/>
      <c r="CI164" s="421"/>
      <c r="CJ164" s="421"/>
      <c r="CK164" s="2006" t="s">
        <v>32</v>
      </c>
      <c r="CL164" s="2006"/>
      <c r="CM164" s="2006"/>
      <c r="CN164" s="2006"/>
      <c r="CO164" s="2006"/>
      <c r="CQ164" s="569"/>
      <c r="CR164" s="569"/>
      <c r="CS164" s="570" t="str">
        <f>CK165</f>
        <v/>
      </c>
      <c r="CT164" s="570"/>
      <c r="CU164" s="570"/>
      <c r="CV164" s="548"/>
      <c r="CW164" s="548"/>
      <c r="CX164" s="548"/>
      <c r="CY164" s="548"/>
      <c r="CZ164" s="445"/>
      <c r="DA164" s="2039"/>
      <c r="DB164" s="2039"/>
      <c r="DC164" s="2039"/>
      <c r="DD164" s="2039"/>
      <c r="DE164" s="443"/>
      <c r="DF164" s="2021" t="s">
        <v>33</v>
      </c>
      <c r="DG164" s="2021"/>
      <c r="DH164" s="2021"/>
      <c r="DI164" s="2021"/>
      <c r="DJ164" s="2021"/>
      <c r="DL164" s="478"/>
      <c r="DM164" s="1959" t="s">
        <v>34</v>
      </c>
      <c r="DN164" s="1959"/>
      <c r="DO164" s="1959"/>
      <c r="DP164" s="1959"/>
      <c r="DQ164" s="1959"/>
      <c r="DR164" s="1959"/>
      <c r="DS164" s="1959"/>
      <c r="DT164" s="1959"/>
      <c r="DV164" s="479"/>
      <c r="DW164" s="479"/>
      <c r="DX164" s="479"/>
      <c r="DY164" s="479"/>
      <c r="DZ164" s="555"/>
      <c r="EB164" s="479"/>
      <c r="EC164" s="479"/>
      <c r="ED164" s="479"/>
      <c r="EE164" s="479"/>
      <c r="EF164" s="479"/>
      <c r="EG164" s="556"/>
      <c r="EI164" s="479"/>
      <c r="EJ164" s="479"/>
      <c r="EK164" s="479"/>
      <c r="EL164" s="479"/>
      <c r="EM164" s="479"/>
      <c r="EN164" s="479"/>
      <c r="EO164" s="448"/>
      <c r="EP164" s="448"/>
      <c r="EQ164" s="449"/>
      <c r="ER164" s="448"/>
      <c r="ES164" s="557"/>
      <c r="ET164" s="558"/>
      <c r="EU164" s="558"/>
      <c r="EV164" s="109"/>
      <c r="EW164" s="109"/>
      <c r="EX164" s="109"/>
      <c r="EY164" s="109"/>
      <c r="FH164" s="57"/>
      <c r="FI164" s="56">
        <f>IF(AA46="",0,1)</f>
        <v>0</v>
      </c>
      <c r="FK164" s="56">
        <f>IF(AM46="",0,1)</f>
        <v>0</v>
      </c>
      <c r="FL164" s="1" t="s">
        <v>35</v>
      </c>
      <c r="FP164" s="1"/>
      <c r="FR164" s="117"/>
      <c r="FS164" s="571"/>
      <c r="FT164" s="2022"/>
      <c r="FU164" s="2023"/>
      <c r="FV164" s="2023"/>
      <c r="FW164" s="2023"/>
      <c r="FX164" s="2024"/>
      <c r="FY164" s="2024"/>
      <c r="FZ164" s="66"/>
      <c r="GA164" s="550"/>
      <c r="GE164" s="1"/>
      <c r="GJ164" s="572"/>
      <c r="GK164" s="561"/>
      <c r="GL164" s="573"/>
      <c r="GM164" s="574"/>
      <c r="GN164" s="575"/>
      <c r="GX164" s="1"/>
      <c r="GY164" s="1"/>
      <c r="HH164" s="65"/>
      <c r="HI164" s="576"/>
      <c r="HJ164" s="2038"/>
      <c r="HK164" s="2038"/>
      <c r="HL164" s="2038"/>
      <c r="HM164" s="2038"/>
      <c r="HN164" s="2038"/>
      <c r="HO164" s="577"/>
      <c r="HP164" s="577"/>
      <c r="HQ164" s="2017" t="s">
        <v>36</v>
      </c>
      <c r="HR164" s="2017"/>
      <c r="HS164" s="2017"/>
      <c r="HT164" s="2020">
        <f>AM46</f>
        <v>0</v>
      </c>
      <c r="HU164" s="2020"/>
      <c r="HV164" s="2020"/>
      <c r="HW164" s="2043">
        <f>AS46</f>
        <v>0</v>
      </c>
      <c r="HX164" s="2020"/>
      <c r="HY164" s="2044"/>
      <c r="HZ164" s="2020">
        <f>AY46</f>
        <v>0</v>
      </c>
      <c r="IA164" s="2020"/>
      <c r="IB164" s="2020"/>
      <c r="IC164" s="2020"/>
      <c r="ID164" s="533"/>
    </row>
    <row r="165" spans="27:238" ht="16" hidden="1" customHeight="1" thickTop="1">
      <c r="AA165" s="2140"/>
      <c r="AB165" s="2140"/>
      <c r="AC165" s="2140"/>
      <c r="AD165" s="2140"/>
      <c r="AE165" s="2140"/>
      <c r="AF165" s="2140"/>
      <c r="AG165" s="1229"/>
      <c r="AW165" s="512"/>
      <c r="AY165" s="512"/>
      <c r="AZ165" s="512"/>
      <c r="BD165" s="512"/>
      <c r="BE165" s="512"/>
      <c r="BF165" s="512"/>
      <c r="BG165" s="512"/>
      <c r="BH165" s="467"/>
      <c r="BI165" s="512"/>
      <c r="BJ165" s="426" t="s">
        <v>805</v>
      </c>
      <c r="BK165" s="1456">
        <f>IF(AM79=0,1,2)</f>
        <v>1</v>
      </c>
      <c r="BM165" s="1454">
        <f>IF(AM79="",0,AM79)</f>
        <v>0</v>
      </c>
      <c r="BN165" s="1454"/>
      <c r="BO165" s="1454"/>
      <c r="BP165" s="1454"/>
      <c r="BQ165" s="1454" t="str">
        <f>IF(BK165=2," + DEPN FLIGHT","")</f>
        <v/>
      </c>
      <c r="BR165" s="1452">
        <f>IF(BK165=TRUE,1,0)</f>
        <v>0</v>
      </c>
      <c r="BS165" s="1452"/>
      <c r="BT165" s="1452"/>
      <c r="BU165" s="1452"/>
      <c r="BV165" s="440"/>
      <c r="BW165" s="440"/>
      <c r="BX165" s="440"/>
      <c r="BZ165" s="554"/>
      <c r="CA165" s="554"/>
      <c r="CB165" s="554"/>
      <c r="CC165" s="554"/>
      <c r="CD165" s="554"/>
      <c r="CE165" s="554"/>
      <c r="CF165" s="554"/>
      <c r="CG165" s="554"/>
      <c r="CH165" s="421"/>
      <c r="CI165" s="421"/>
      <c r="CJ165" s="421"/>
      <c r="CK165" s="2026" t="str">
        <f>IF(FH157=2,O12,AG25)</f>
        <v/>
      </c>
      <c r="CL165" s="2026"/>
      <c r="CM165" s="2026"/>
      <c r="CN165" s="2026"/>
      <c r="CO165" s="2026"/>
      <c r="CP165" s="569"/>
      <c r="CQ165" s="569"/>
      <c r="CR165" s="569"/>
      <c r="CS165" s="570"/>
      <c r="CT165" s="570"/>
      <c r="CU165" s="570"/>
      <c r="CV165" s="548"/>
      <c r="CW165" s="548"/>
      <c r="CX165" s="548"/>
      <c r="CY165" s="548"/>
      <c r="CZ165" s="445"/>
      <c r="DA165" s="2039"/>
      <c r="DB165" s="2039"/>
      <c r="DC165" s="2039"/>
      <c r="DD165" s="2039"/>
      <c r="DE165" s="443"/>
      <c r="DF165" s="1959" t="s">
        <v>37</v>
      </c>
      <c r="DG165" s="1959"/>
      <c r="DH165" s="1959"/>
      <c r="DI165" s="1959"/>
      <c r="DJ165" s="1959"/>
      <c r="DL165" s="478"/>
      <c r="DM165" s="446"/>
      <c r="DN165" s="1959" t="s">
        <v>38</v>
      </c>
      <c r="DO165" s="1959"/>
      <c r="DP165" s="1959"/>
      <c r="DQ165" s="1959"/>
      <c r="DR165" s="1959"/>
      <c r="DS165" s="1959"/>
      <c r="DT165" s="1959"/>
      <c r="DU165" s="1959"/>
      <c r="DV165" s="1959"/>
      <c r="DW165" s="1959"/>
      <c r="DX165" s="1959"/>
      <c r="DY165" s="1959"/>
      <c r="DZ165" s="1959"/>
      <c r="EA165" s="1959"/>
      <c r="EB165" s="1959"/>
      <c r="EC165" s="1959"/>
      <c r="ED165" s="1959"/>
      <c r="EE165" s="1959"/>
      <c r="EF165" s="1959"/>
      <c r="EG165" s="1959"/>
      <c r="EH165" s="1959"/>
      <c r="EI165" s="1959"/>
      <c r="EJ165" s="1959"/>
      <c r="EK165" s="1959"/>
      <c r="EL165" s="1959"/>
      <c r="EM165" s="1959"/>
      <c r="EN165" s="1959"/>
      <c r="EO165" s="453"/>
      <c r="EP165" s="453"/>
      <c r="EQ165" s="454"/>
      <c r="ER165" s="453"/>
      <c r="ES165" s="578"/>
      <c r="ET165" s="579"/>
      <c r="EU165" s="579"/>
      <c r="EV165" s="109"/>
      <c r="EW165" s="109"/>
      <c r="EX165" s="109"/>
      <c r="EY165" s="109"/>
      <c r="FH165" s="57"/>
      <c r="FI165" s="56">
        <f>IF(FI162+FI163+FI164&gt;0,1,0)</f>
        <v>0</v>
      </c>
      <c r="FM165" s="56" t="s">
        <v>39</v>
      </c>
      <c r="FN165" s="56">
        <v>16.05</v>
      </c>
      <c r="FP165" s="1"/>
      <c r="FS165" s="66"/>
      <c r="FT165" s="1"/>
      <c r="FU165" s="1"/>
      <c r="FY165" s="66"/>
      <c r="FZ165" s="66"/>
      <c r="GE165" s="1"/>
      <c r="GK165" s="1"/>
      <c r="GL165" s="70"/>
      <c r="GM165" s="65"/>
      <c r="GX165" s="1"/>
      <c r="GY165" s="1"/>
      <c r="HH165" s="65"/>
      <c r="HI165" s="520"/>
      <c r="HJ165" s="521"/>
      <c r="HK165" s="521"/>
      <c r="HL165" s="521"/>
      <c r="HM165" s="521"/>
      <c r="HN165" s="521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</row>
    <row r="166" spans="27:238" ht="16" hidden="1" customHeight="1">
      <c r="AW166" s="512"/>
      <c r="AY166" s="512"/>
      <c r="AZ166" s="512"/>
      <c r="BD166" s="512"/>
      <c r="BE166" s="512"/>
      <c r="BF166" s="512"/>
      <c r="BG166" s="512"/>
      <c r="BH166" s="467"/>
      <c r="BI166" s="512"/>
      <c r="BJ166" s="426" t="s">
        <v>806</v>
      </c>
      <c r="BK166" s="1456">
        <f>IF(AY76=0,1,2)</f>
        <v>1</v>
      </c>
      <c r="BL166" s="1454">
        <f>IF(AY76="",0,AY76)</f>
        <v>0</v>
      </c>
      <c r="BM166" s="1454"/>
      <c r="BN166" s="1454"/>
      <c r="BO166" s="1454"/>
      <c r="BP166" s="1454" t="str">
        <f>IF(BK166=2," + MBR OTHER","")</f>
        <v/>
      </c>
      <c r="BQ166" s="1454"/>
      <c r="BR166" s="1452">
        <f>IF(BK166=TRUE,1,0)</f>
        <v>0</v>
      </c>
      <c r="BS166" s="1452"/>
      <c r="BT166" s="1452"/>
      <c r="BU166" s="1452"/>
      <c r="BV166" s="421"/>
      <c r="BW166" s="416"/>
      <c r="BX166" s="421"/>
      <c r="BY166" s="421"/>
      <c r="BZ166" s="421"/>
      <c r="CA166" s="421"/>
      <c r="CB166" s="517"/>
      <c r="CC166" s="416"/>
      <c r="CD166" s="416"/>
      <c r="CE166" s="416"/>
      <c r="CF166" s="416"/>
      <c r="CG166" s="416"/>
      <c r="CH166" s="421"/>
      <c r="CI166" s="421"/>
      <c r="CJ166" s="421"/>
      <c r="CK166" s="416"/>
      <c r="CL166" s="416"/>
      <c r="CM166" s="416"/>
      <c r="CN166" s="416"/>
      <c r="CO166" s="416"/>
      <c r="CP166" s="416"/>
      <c r="CQ166" s="416"/>
      <c r="CR166" s="416"/>
      <c r="CS166" s="416"/>
      <c r="CT166" s="416"/>
      <c r="CU166" s="416"/>
      <c r="CV166" s="416"/>
      <c r="CW166" s="416"/>
      <c r="CX166" s="416"/>
      <c r="CY166" s="416"/>
      <c r="CZ166" s="445"/>
      <c r="DA166" s="2039"/>
      <c r="DB166" s="2039"/>
      <c r="DC166" s="2039"/>
      <c r="DD166" s="2039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443"/>
      <c r="DQ166" s="443"/>
      <c r="DR166" s="443"/>
      <c r="DS166" s="443"/>
      <c r="DT166" s="443"/>
      <c r="DU166" s="443"/>
      <c r="DV166" s="443"/>
      <c r="DW166" s="443"/>
      <c r="DX166" s="443"/>
      <c r="DY166" s="443"/>
      <c r="DZ166" s="443"/>
      <c r="EA166" s="443"/>
      <c r="EB166" s="443"/>
      <c r="EC166" s="443"/>
      <c r="ED166" s="443"/>
      <c r="EE166" s="443"/>
      <c r="EF166" s="443"/>
      <c r="EG166" s="443"/>
      <c r="EH166" s="443"/>
      <c r="EI166" s="443"/>
      <c r="EJ166" s="443"/>
      <c r="EK166" s="443"/>
      <c r="EL166" s="443"/>
      <c r="EM166" s="443"/>
      <c r="EN166" s="443"/>
      <c r="EO166" s="363"/>
      <c r="EP166" s="363"/>
      <c r="EQ166" s="450"/>
      <c r="ER166" s="451"/>
      <c r="ES166" s="387"/>
      <c r="ET166" s="109"/>
      <c r="EU166" s="109"/>
      <c r="EV166" s="109"/>
      <c r="EW166" s="109"/>
      <c r="EX166" s="109"/>
      <c r="EY166" s="109"/>
      <c r="FH166" s="57"/>
      <c r="FP166" s="1"/>
      <c r="FS166" s="66"/>
      <c r="FT166" s="1"/>
      <c r="FU166" s="1"/>
      <c r="FY166" s="66"/>
      <c r="FZ166" s="66"/>
      <c r="GE166" s="1"/>
      <c r="GK166" s="1"/>
      <c r="GL166" s="70"/>
      <c r="GM166" s="65"/>
      <c r="GX166" s="1"/>
      <c r="GY166" s="1"/>
      <c r="HH166" s="65"/>
      <c r="HI166" s="520"/>
      <c r="HJ166" s="521"/>
      <c r="HK166" s="521"/>
      <c r="HL166" s="521"/>
      <c r="HM166" s="521"/>
      <c r="HN166" s="521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</row>
    <row r="167" spans="27:238" ht="16" hidden="1" customHeight="1">
      <c r="AW167" s="512"/>
      <c r="AY167" s="512"/>
      <c r="AZ167" s="512"/>
      <c r="BD167" s="512"/>
      <c r="BE167" s="512"/>
      <c r="BF167" s="512"/>
      <c r="BG167" s="512"/>
      <c r="BH167" s="467"/>
      <c r="BI167" s="512"/>
      <c r="BJ167" s="426" t="s">
        <v>807</v>
      </c>
      <c r="BK167" s="1456">
        <f>IF(AY79=0,1,2)</f>
        <v>1</v>
      </c>
      <c r="BL167" s="1454">
        <f>IF(AY79="",0,AY79)</f>
        <v>0</v>
      </c>
      <c r="BM167" s="1454"/>
      <c r="BN167" s="1454"/>
      <c r="BO167" s="1454"/>
      <c r="BP167" s="1454"/>
      <c r="BQ167" s="1454" t="str">
        <f>IF(BK167=2," + DEPN OTHER","")</f>
        <v/>
      </c>
      <c r="BS167" s="1452"/>
      <c r="BT167" s="1452"/>
      <c r="BU167" s="1452"/>
      <c r="BV167" s="421"/>
      <c r="BW167" s="416"/>
      <c r="BX167" s="421"/>
      <c r="BY167" s="421"/>
      <c r="BZ167" s="421"/>
      <c r="CA167" s="421"/>
      <c r="CB167" s="517"/>
      <c r="CC167" s="416"/>
      <c r="CD167" s="416"/>
      <c r="CE167" s="416"/>
      <c r="CF167" s="416"/>
      <c r="CG167" s="416"/>
      <c r="CH167" s="421"/>
      <c r="CI167" s="421"/>
      <c r="CJ167" s="421"/>
      <c r="CK167" s="416"/>
      <c r="CL167" s="416"/>
      <c r="CM167" s="416"/>
      <c r="CN167" s="416"/>
      <c r="CO167" s="416"/>
      <c r="CP167" s="416"/>
      <c r="CQ167" s="416"/>
      <c r="CR167" s="416"/>
      <c r="CS167" s="416"/>
      <c r="CT167" s="416"/>
      <c r="CU167" s="416"/>
      <c r="CV167" s="416"/>
      <c r="CW167" s="416"/>
      <c r="CX167" s="416"/>
      <c r="CY167" s="416"/>
      <c r="CZ167" s="445"/>
      <c r="DA167" s="452"/>
      <c r="DB167" s="452"/>
      <c r="DC167" s="452"/>
      <c r="DD167" s="452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443"/>
      <c r="DQ167" s="443"/>
      <c r="DR167" s="443"/>
      <c r="DS167" s="443"/>
      <c r="DT167" s="443"/>
      <c r="DU167" s="443"/>
      <c r="DV167" s="443"/>
      <c r="DW167" s="443"/>
      <c r="DX167" s="443"/>
      <c r="DY167" s="443"/>
      <c r="DZ167" s="443"/>
      <c r="EA167" s="443"/>
      <c r="EB167" s="443"/>
      <c r="EC167" s="443"/>
      <c r="ED167" s="443"/>
      <c r="EE167" s="443"/>
      <c r="EF167" s="443"/>
      <c r="EG167" s="443"/>
      <c r="EH167" s="443"/>
      <c r="EI167" s="443"/>
      <c r="EJ167" s="443"/>
      <c r="EK167" s="443"/>
      <c r="EL167" s="443"/>
      <c r="EM167" s="443"/>
      <c r="EN167" s="443"/>
      <c r="EO167" s="363"/>
      <c r="EP167" s="363"/>
      <c r="EQ167" s="450"/>
      <c r="ER167" s="451"/>
      <c r="ES167" s="387"/>
      <c r="ET167" s="109"/>
      <c r="EU167" s="109"/>
      <c r="EV167" s="109"/>
      <c r="EW167" s="109"/>
      <c r="EX167" s="109"/>
      <c r="EY167" s="109"/>
      <c r="FH167" s="57"/>
      <c r="FP167" s="1"/>
      <c r="FS167" s="66"/>
      <c r="FT167" s="1"/>
      <c r="FU167" s="1"/>
      <c r="FY167" s="66"/>
      <c r="FZ167" s="66"/>
      <c r="GE167" s="1"/>
      <c r="GK167" s="1"/>
      <c r="GL167" s="70"/>
      <c r="GM167" s="65"/>
      <c r="GX167" s="1"/>
      <c r="GY167" s="1"/>
      <c r="HH167" s="65"/>
      <c r="HI167" s="520"/>
      <c r="HJ167" s="521"/>
      <c r="HK167" s="521"/>
      <c r="HL167" s="521"/>
      <c r="HM167" s="521"/>
      <c r="HN167" s="521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</row>
    <row r="168" spans="27:238" ht="16" hidden="1" customHeight="1">
      <c r="AA168" s="602" t="s">
        <v>692</v>
      </c>
      <c r="AB168" s="1984" t="str">
        <f>IF(GF588=0,"",GF588)</f>
        <v/>
      </c>
      <c r="AC168" s="1984"/>
      <c r="AD168" s="1984"/>
      <c r="AE168" s="1984"/>
      <c r="AF168" s="1984"/>
      <c r="AW168" s="512"/>
      <c r="AY168" s="512"/>
      <c r="AZ168" s="512"/>
      <c r="BD168" s="512"/>
      <c r="BE168" s="512"/>
      <c r="BF168" s="512"/>
      <c r="BG168" s="512"/>
      <c r="BH168" s="467"/>
      <c r="BI168" s="512"/>
      <c r="BJ168" s="771" t="s">
        <v>639</v>
      </c>
      <c r="BK168" s="542"/>
      <c r="BL168" s="1454">
        <f>SUM(BL159:BL167)</f>
        <v>16.5</v>
      </c>
      <c r="BM168" s="1454"/>
      <c r="BN168" s="1454">
        <f t="shared" ref="BN168" si="0">SUM(BN160:BN167)</f>
        <v>0</v>
      </c>
      <c r="BO168" s="1454">
        <f>SUM(BO160:BO167)</f>
        <v>0</v>
      </c>
      <c r="BP168" s="1454" t="str">
        <f>BP159&amp;BP160&amp;BP161&amp;BP162&amp;BP163&amp;BP164&amp;BP166</f>
        <v>Member + Booking Fee + TLE</v>
      </c>
      <c r="BQ168" s="1454" t="str">
        <f>BQ160&amp;BQ165&amp;BQ167</f>
        <v xml:space="preserve">  Dependent</v>
      </c>
      <c r="BR168" s="421"/>
      <c r="BS168" s="421"/>
      <c r="BT168" s="421"/>
      <c r="BU168" s="421"/>
      <c r="BV168" s="421"/>
      <c r="BW168" s="421"/>
      <c r="BX168" s="421"/>
      <c r="BY168" s="421"/>
      <c r="BZ168" s="421"/>
      <c r="CA168" s="421"/>
      <c r="CB168" s="517"/>
      <c r="CC168" s="416"/>
      <c r="CD168" s="416"/>
      <c r="CE168" s="416"/>
      <c r="CF168" s="416"/>
      <c r="CG168" s="416"/>
      <c r="CH168" s="421"/>
      <c r="CI168" s="421"/>
      <c r="CJ168" s="421"/>
      <c r="CK168" s="416"/>
      <c r="CL168" s="416"/>
      <c r="CM168" s="416"/>
      <c r="CN168" s="416"/>
      <c r="CO168" s="416"/>
      <c r="CP168" s="416"/>
      <c r="CQ168" s="416"/>
      <c r="CR168" s="416"/>
      <c r="CS168" s="416"/>
      <c r="CT168" s="416"/>
      <c r="CU168" s="416"/>
      <c r="CV168" s="416"/>
      <c r="CW168" s="416"/>
      <c r="CX168" s="416"/>
      <c r="CY168" s="416"/>
      <c r="CZ168" s="445"/>
      <c r="DA168" s="445"/>
      <c r="DB168" s="445"/>
      <c r="DC168" s="536"/>
      <c r="DD168" s="580"/>
      <c r="DE168" s="536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443"/>
      <c r="DQ168" s="443"/>
      <c r="DR168" s="443"/>
      <c r="DS168" s="443"/>
      <c r="DT168" s="443"/>
      <c r="DU168" s="2011"/>
      <c r="DV168" s="2011"/>
      <c r="DW168" s="2011"/>
      <c r="DX168" s="2011"/>
      <c r="DY168" s="2011"/>
      <c r="DZ168" s="2011"/>
      <c r="EA168" s="2011"/>
      <c r="EB168" s="2011"/>
      <c r="EC168" s="2011"/>
      <c r="ED168" s="2011"/>
      <c r="EE168" s="2011"/>
      <c r="EF168" s="2011"/>
      <c r="EG168" s="2011"/>
      <c r="EH168" s="443"/>
      <c r="EI168" s="443"/>
      <c r="EJ168" s="443"/>
      <c r="EK168" s="443"/>
      <c r="EL168" s="443"/>
      <c r="EM168" s="443"/>
      <c r="EN168" s="443"/>
      <c r="EO168" s="363"/>
      <c r="EP168" s="364"/>
      <c r="EQ168" s="450"/>
      <c r="ER168" s="451"/>
      <c r="ES168" s="387"/>
      <c r="ET168" s="109"/>
      <c r="EU168" s="109"/>
      <c r="EV168" s="109"/>
      <c r="EW168" s="109"/>
      <c r="EX168" s="109"/>
      <c r="EY168" s="109"/>
      <c r="FH168" s="57"/>
      <c r="FP168" s="1"/>
      <c r="FS168" s="66"/>
      <c r="FT168" s="1"/>
      <c r="FU168" s="1"/>
      <c r="FY168" s="66"/>
      <c r="FZ168" s="66"/>
      <c r="GE168" s="1"/>
      <c r="GK168" s="1"/>
      <c r="GL168" s="70"/>
      <c r="GM168" s="65"/>
      <c r="GX168" s="1"/>
      <c r="GY168" s="1"/>
      <c r="HH168" s="65"/>
      <c r="HI168" s="520"/>
      <c r="HJ168" s="521"/>
      <c r="HK168" s="521"/>
      <c r="HL168" s="521"/>
      <c r="HM168" s="521"/>
      <c r="HN168" s="521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</row>
    <row r="169" spans="27:238" ht="16" hidden="1" customHeight="1" thickBot="1">
      <c r="AA169" s="602" t="s">
        <v>693</v>
      </c>
      <c r="AB169" s="1984" t="str">
        <f>IF(FV365=0,"",FV365)</f>
        <v/>
      </c>
      <c r="AC169" s="1984"/>
      <c r="AD169" s="1984"/>
      <c r="AE169" s="1984"/>
      <c r="AF169" s="1984"/>
      <c r="AW169" s="512"/>
      <c r="AY169" s="512"/>
      <c r="AZ169" s="512"/>
      <c r="BD169" s="512"/>
      <c r="BE169" s="512"/>
      <c r="BF169" s="512"/>
      <c r="BG169" s="512"/>
      <c r="BH169" s="467"/>
      <c r="BI169" s="512"/>
      <c r="BJ169" s="546"/>
      <c r="BK169" s="542"/>
      <c r="BL169" s="1457"/>
      <c r="BM169" s="1457"/>
      <c r="BN169" s="1457"/>
      <c r="BO169" s="1457"/>
      <c r="BP169" s="1457"/>
      <c r="BQ169" s="1457"/>
      <c r="BR169" s="421"/>
      <c r="BS169" s="421"/>
      <c r="BT169" s="421"/>
      <c r="BU169" s="421"/>
      <c r="BV169" s="421"/>
      <c r="BW169" s="421"/>
      <c r="BX169" s="421"/>
      <c r="BY169" s="421"/>
      <c r="BZ169" s="421"/>
      <c r="CA169" s="421"/>
      <c r="CB169" s="517"/>
      <c r="CC169" s="416"/>
      <c r="CD169" s="416"/>
      <c r="CE169" s="416"/>
      <c r="CF169" s="416"/>
      <c r="CG169" s="416"/>
      <c r="CH169" s="421"/>
      <c r="CI169" s="421"/>
      <c r="CJ169" s="421"/>
      <c r="CK169" s="416"/>
      <c r="CL169" s="416"/>
      <c r="CM169" s="416"/>
      <c r="CN169" s="416"/>
      <c r="CO169" s="416"/>
      <c r="CP169" s="416"/>
      <c r="CQ169" s="416"/>
      <c r="CR169" s="416"/>
      <c r="CS169" s="416"/>
      <c r="CT169" s="416"/>
      <c r="CU169" s="416"/>
      <c r="CV169" s="416"/>
      <c r="CW169" s="416"/>
      <c r="CX169" s="416"/>
      <c r="CY169" s="416"/>
      <c r="CZ169" s="445"/>
      <c r="DA169" s="1960"/>
      <c r="DB169" s="1960"/>
      <c r="DC169" s="1960"/>
      <c r="DD169" s="1960"/>
      <c r="DE169" s="443"/>
      <c r="DF169" s="443"/>
      <c r="DG169" s="443"/>
      <c r="DH169" s="443"/>
      <c r="DI169" s="443"/>
      <c r="DJ169" s="443"/>
      <c r="DK169" s="443"/>
      <c r="DL169" s="443"/>
      <c r="DM169" s="400"/>
      <c r="DN169" s="400"/>
      <c r="DO169" s="400"/>
      <c r="DP169" s="400"/>
      <c r="DQ169" s="400"/>
      <c r="DR169" s="400"/>
      <c r="DS169" s="400"/>
      <c r="DT169" s="400"/>
      <c r="DU169" s="400"/>
      <c r="DV169" s="400"/>
      <c r="DW169" s="400"/>
      <c r="DX169" s="400"/>
      <c r="DY169" s="400"/>
      <c r="DZ169" s="400"/>
      <c r="EA169" s="400"/>
      <c r="EB169" s="400"/>
      <c r="EC169" s="400"/>
      <c r="ED169" s="400"/>
      <c r="EE169" s="400"/>
      <c r="EF169" s="400"/>
      <c r="EG169" s="400"/>
      <c r="EH169" s="445"/>
      <c r="EI169" s="556"/>
      <c r="EJ169" s="556"/>
      <c r="EK169" s="556"/>
      <c r="EL169" s="556"/>
      <c r="EM169" s="556"/>
      <c r="EN169" s="556"/>
      <c r="EO169" s="363"/>
      <c r="EP169" s="364"/>
      <c r="EQ169" s="450"/>
      <c r="ER169" s="451"/>
      <c r="ES169" s="387"/>
      <c r="ET169" s="109"/>
      <c r="EU169" s="109"/>
      <c r="EV169" s="109"/>
      <c r="EW169" s="109"/>
      <c r="EX169" s="109"/>
      <c r="EY169" s="109"/>
      <c r="FH169" s="57"/>
      <c r="FP169" s="1"/>
      <c r="FS169" s="66"/>
      <c r="FT169" s="1"/>
      <c r="FU169" s="1"/>
      <c r="FY169" s="66"/>
      <c r="FZ169" s="66"/>
      <c r="GE169" s="1"/>
      <c r="GK169" s="1"/>
      <c r="GL169" s="70"/>
      <c r="GM169" s="65"/>
      <c r="GX169" s="1"/>
      <c r="GY169" s="1"/>
      <c r="HH169" s="65"/>
      <c r="HI169" s="520"/>
      <c r="HJ169" s="521"/>
      <c r="HK169" s="521"/>
      <c r="HL169" s="521"/>
      <c r="HM169" s="521"/>
      <c r="HN169" s="521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</row>
    <row r="170" spans="27:238" ht="16" hidden="1" customHeight="1" thickBot="1">
      <c r="AH170" s="421"/>
      <c r="AI170" s="421"/>
      <c r="AJ170" s="421"/>
      <c r="AK170" s="421"/>
      <c r="AM170" s="581"/>
      <c r="AN170" s="581"/>
      <c r="AW170" s="512"/>
      <c r="AY170" s="512"/>
      <c r="AZ170" s="512"/>
      <c r="BD170" s="512"/>
      <c r="BE170" s="512"/>
      <c r="BF170" s="512"/>
      <c r="BG170" s="512"/>
      <c r="BH170" s="467"/>
      <c r="BI170" s="512"/>
      <c r="BJ170" s="546"/>
      <c r="BK170" s="542"/>
      <c r="BL170" s="542"/>
      <c r="BM170" s="1457"/>
      <c r="BN170" s="542"/>
      <c r="BO170" s="542"/>
      <c r="BP170" s="542"/>
      <c r="BQ170" s="542"/>
      <c r="BR170" s="421"/>
      <c r="BS170" s="421"/>
      <c r="BT170" s="421"/>
      <c r="BU170" s="421"/>
      <c r="BV170" s="421"/>
      <c r="BW170" s="582"/>
      <c r="BX170" s="421"/>
      <c r="BY170" s="421"/>
      <c r="BZ170" s="421"/>
      <c r="CA170" s="421"/>
      <c r="CB170" s="517"/>
      <c r="CC170" s="416"/>
      <c r="CD170" s="416"/>
      <c r="CE170" s="416"/>
      <c r="CF170" s="416"/>
      <c r="CG170" s="416"/>
      <c r="CH170" s="421"/>
      <c r="CI170" s="421"/>
      <c r="CJ170" s="421"/>
      <c r="CK170" s="2006" t="s">
        <v>40</v>
      </c>
      <c r="CL170" s="2006"/>
      <c r="CM170" s="2006"/>
      <c r="CN170" s="2006"/>
      <c r="CO170" s="2006"/>
      <c r="CP170" s="2006"/>
      <c r="CQ170" s="416"/>
      <c r="CR170" s="2007" t="str">
        <f>IF(FH157=1,AA25,IF(FH157=2,FU377))</f>
        <v/>
      </c>
      <c r="CS170" s="2007"/>
      <c r="CT170" s="416"/>
      <c r="CU170" s="416"/>
      <c r="CV170" s="416"/>
      <c r="CW170" s="416"/>
      <c r="CX170" s="416"/>
      <c r="CY170" s="416"/>
      <c r="CZ170" s="400"/>
      <c r="DA170" s="1960"/>
      <c r="DB170" s="1960"/>
      <c r="DC170" s="1960"/>
      <c r="DD170" s="1960"/>
      <c r="DE170" s="443"/>
      <c r="DF170" s="1959" t="s">
        <v>41</v>
      </c>
      <c r="DG170" s="1959"/>
      <c r="DH170" s="1959"/>
      <c r="DI170" s="1959"/>
      <c r="DJ170" s="1959"/>
      <c r="DK170" s="1959"/>
      <c r="DL170" s="1959"/>
      <c r="DM170" s="1959"/>
      <c r="DN170" s="1959"/>
      <c r="DO170" s="1959"/>
      <c r="DP170" s="1959"/>
      <c r="DQ170" s="1959"/>
      <c r="DR170" s="1959"/>
      <c r="DS170" s="1959"/>
      <c r="DT170" s="1959"/>
      <c r="DU170" s="1959"/>
      <c r="DV170" s="1959"/>
      <c r="DW170" s="1959"/>
      <c r="DX170" s="1959"/>
      <c r="DY170" s="1959"/>
      <c r="DZ170" s="1959"/>
      <c r="EA170" s="1959"/>
      <c r="EB170" s="1959"/>
      <c r="EC170" s="1959"/>
      <c r="ED170" s="1959"/>
      <c r="EE170" s="1959"/>
      <c r="EF170" s="1959"/>
      <c r="EG170" s="1959"/>
      <c r="EH170" s="1"/>
      <c r="EI170" s="1"/>
      <c r="EJ170" s="1"/>
      <c r="EK170" s="1"/>
      <c r="EL170" s="1"/>
      <c r="EM170" s="1"/>
      <c r="EN170" s="1"/>
      <c r="EO170" s="455"/>
      <c r="EP170" s="456"/>
      <c r="EQ170" s="450"/>
      <c r="ER170" s="457"/>
      <c r="ES170" s="377"/>
      <c r="EV170" s="109"/>
      <c r="EW170" s="109"/>
      <c r="EX170" s="109"/>
      <c r="EY170" s="109"/>
      <c r="EZ170" s="583"/>
      <c r="FA170" s="583"/>
      <c r="FB170" s="583"/>
      <c r="FC170" s="583"/>
      <c r="FD170" s="583"/>
      <c r="FE170" s="583"/>
      <c r="FF170" s="583"/>
      <c r="FG170" s="583"/>
      <c r="FH170" s="584"/>
      <c r="FI170" s="56">
        <f>IF(AY56="",0,1)</f>
        <v>0</v>
      </c>
      <c r="FK170" s="583">
        <f>IF(FI170+FI171&gt;0,1,0)</f>
        <v>0</v>
      </c>
      <c r="FL170" s="1">
        <f>FK171+FK170</f>
        <v>0</v>
      </c>
      <c r="FP170" s="1"/>
      <c r="FS170" s="66"/>
      <c r="FT170" s="1"/>
      <c r="FU170" s="1"/>
      <c r="FY170" s="66"/>
      <c r="FZ170" s="66"/>
      <c r="GE170" s="1"/>
      <c r="GK170" s="1"/>
      <c r="GL170" s="70"/>
      <c r="GM170" s="65"/>
      <c r="GX170" s="1"/>
      <c r="GY170" s="1"/>
      <c r="HH170" s="65"/>
      <c r="HI170" s="585"/>
      <c r="HJ170" s="1989" t="s">
        <v>42</v>
      </c>
      <c r="HK170" s="1990"/>
      <c r="HL170" s="1990"/>
      <c r="HM170" s="1990"/>
      <c r="HN170" s="1991"/>
      <c r="HO170" s="586"/>
      <c r="HP170" s="586"/>
      <c r="HQ170" s="586"/>
      <c r="HR170" s="586"/>
      <c r="HS170" s="1998" t="s">
        <v>43</v>
      </c>
      <c r="HT170" s="1998"/>
      <c r="HU170" s="1998"/>
      <c r="HV170" s="1998"/>
      <c r="HW170" s="1998"/>
      <c r="HX170" s="1998"/>
      <c r="HY170" s="1998"/>
      <c r="HZ170" s="2005">
        <f>AY56</f>
        <v>0</v>
      </c>
      <c r="IA170" s="2005"/>
      <c r="IB170" s="2005"/>
      <c r="IC170" s="2005"/>
      <c r="ID170" s="529"/>
    </row>
    <row r="171" spans="27:238" ht="16" hidden="1" customHeight="1" thickTop="1" thickBot="1">
      <c r="AH171" s="421"/>
      <c r="AI171" s="421"/>
      <c r="AJ171" s="421"/>
      <c r="AK171" s="421"/>
      <c r="AL171" s="581"/>
      <c r="AM171" s="581"/>
      <c r="AN171" s="581"/>
      <c r="AW171" s="512"/>
      <c r="AY171" s="512"/>
      <c r="AZ171" s="512"/>
      <c r="BD171" s="512"/>
      <c r="BE171" s="512"/>
      <c r="BF171" s="512"/>
      <c r="BG171" s="512"/>
      <c r="BH171" s="467"/>
      <c r="BI171" s="512"/>
      <c r="BJ171" s="546"/>
      <c r="BK171" s="542"/>
      <c r="BL171" s="542"/>
      <c r="BN171" s="542"/>
      <c r="BO171" s="542"/>
      <c r="BP171" s="542"/>
      <c r="BQ171" s="542"/>
      <c r="BR171" s="416"/>
      <c r="BS171" s="582"/>
      <c r="BT171" s="582"/>
      <c r="BU171" s="582"/>
      <c r="BV171" s="582"/>
      <c r="BW171" s="582"/>
      <c r="BX171" s="587"/>
      <c r="BY171" s="587"/>
      <c r="BZ171" s="587"/>
      <c r="CA171" s="587"/>
      <c r="CB171" s="588"/>
      <c r="CC171" s="416"/>
      <c r="CD171" s="416"/>
      <c r="CE171" s="416"/>
      <c r="CF171" s="416"/>
      <c r="CG171" s="416"/>
      <c r="CH171" s="416"/>
      <c r="CI171" s="421"/>
      <c r="CJ171" s="421"/>
      <c r="CK171" s="2006" t="s">
        <v>44</v>
      </c>
      <c r="CL171" s="2006"/>
      <c r="CM171" s="2006"/>
      <c r="CN171" s="2006"/>
      <c r="CO171" s="2006"/>
      <c r="CP171" s="2006"/>
      <c r="CQ171" s="416"/>
      <c r="CR171" s="2007" t="str">
        <f>IF(O12="","",IF(FH157=1,O12-30,IF(FH157=2,FU380-30)))</f>
        <v/>
      </c>
      <c r="CS171" s="2007"/>
      <c r="CT171" s="416"/>
      <c r="CU171" s="416"/>
      <c r="CV171" s="416"/>
      <c r="CW171" s="416"/>
      <c r="CX171" s="416"/>
      <c r="CY171" s="416"/>
      <c r="CZ171" s="458"/>
      <c r="DA171" s="1960"/>
      <c r="DB171" s="1960"/>
      <c r="DC171" s="1960"/>
      <c r="DD171" s="1960"/>
      <c r="DE171" s="443"/>
      <c r="DF171" s="1959" t="s">
        <v>45</v>
      </c>
      <c r="DG171" s="1959"/>
      <c r="DH171" s="1959"/>
      <c r="DI171" s="1959"/>
      <c r="DJ171" s="1959"/>
      <c r="DK171" s="1959"/>
      <c r="DL171" s="1959"/>
      <c r="DM171" s="1959"/>
      <c r="DN171" s="1959"/>
      <c r="DO171" s="1959"/>
      <c r="DP171" s="1959"/>
      <c r="DQ171" s="1959"/>
      <c r="DR171" s="1959"/>
      <c r="DS171" s="1959"/>
      <c r="DT171" s="1959"/>
      <c r="DU171" s="1959"/>
      <c r="DV171" s="1959"/>
      <c r="DW171" s="1959"/>
      <c r="DX171" s="1959"/>
      <c r="DY171" s="1959"/>
      <c r="DZ171" s="1959"/>
      <c r="EA171" s="1959"/>
      <c r="EB171" s="1959"/>
      <c r="EC171" s="1959"/>
      <c r="ED171" s="1959"/>
      <c r="EE171" s="1959"/>
      <c r="EF171" s="1959"/>
      <c r="EG171" s="1959"/>
      <c r="EH171" s="1"/>
      <c r="EI171" s="479"/>
      <c r="EJ171" s="479"/>
      <c r="EK171" s="479"/>
      <c r="EL171" s="479"/>
      <c r="EM171" s="479"/>
      <c r="EN171" s="479"/>
      <c r="EO171" s="538"/>
      <c r="EP171" s="589"/>
      <c r="EQ171" s="434"/>
      <c r="ER171" s="409"/>
      <c r="ES171" s="590"/>
      <c r="ET171" s="591"/>
      <c r="EU171" s="591"/>
      <c r="EV171" s="109"/>
      <c r="EW171" s="109"/>
      <c r="EX171" s="109"/>
      <c r="EY171" s="109"/>
      <c r="FH171" s="57"/>
      <c r="FI171" s="56">
        <f>IF(AY59="",0,1)</f>
        <v>0</v>
      </c>
      <c r="FK171" s="583">
        <f>IF(AY59="",0,1)</f>
        <v>0</v>
      </c>
      <c r="FL171" s="1" t="b">
        <f>IF(FL170=0,FALSE,TRUE)</f>
        <v>0</v>
      </c>
      <c r="FM171" s="592">
        <f>O149</f>
        <v>0.21</v>
      </c>
      <c r="FP171" s="1"/>
      <c r="FS171" s="66"/>
      <c r="FT171" s="1"/>
      <c r="FU171" s="1"/>
      <c r="FY171" s="66"/>
      <c r="FZ171" s="66"/>
      <c r="GE171" s="1"/>
      <c r="GK171" s="1"/>
      <c r="GL171" s="70"/>
      <c r="GM171" s="65"/>
      <c r="GX171" s="1"/>
      <c r="GY171" s="1"/>
      <c r="HH171" s="65"/>
      <c r="HI171" s="593"/>
      <c r="HJ171" s="1992"/>
      <c r="HK171" s="1993"/>
      <c r="HL171" s="1993"/>
      <c r="HM171" s="1993"/>
      <c r="HN171" s="1994"/>
      <c r="HO171" s="594"/>
      <c r="HP171" s="594"/>
      <c r="HQ171" s="594"/>
      <c r="HR171" s="594"/>
      <c r="HS171" s="2009" t="s">
        <v>46</v>
      </c>
      <c r="HT171" s="2009"/>
      <c r="HU171" s="2009"/>
      <c r="HV171" s="2009"/>
      <c r="HW171" s="2009"/>
      <c r="HX171" s="2009"/>
      <c r="HY171" s="2009"/>
      <c r="HZ171" s="2010">
        <f>AY59</f>
        <v>0</v>
      </c>
      <c r="IA171" s="2010"/>
      <c r="IB171" s="2010"/>
      <c r="IC171" s="2010"/>
      <c r="ID171" s="568"/>
    </row>
    <row r="172" spans="27:238" ht="16" hidden="1" customHeight="1" thickTop="1" thickBot="1">
      <c r="AG172" s="1987"/>
      <c r="AH172" s="1987"/>
      <c r="AI172" s="1987"/>
      <c r="AJ172" s="1987"/>
      <c r="AK172" s="1987"/>
      <c r="AL172" s="1983"/>
      <c r="AM172" s="1983"/>
      <c r="AN172" s="1983"/>
      <c r="AW172" s="512"/>
      <c r="AY172" s="512"/>
      <c r="AZ172" s="512"/>
      <c r="BD172" s="512"/>
      <c r="BE172" s="512"/>
      <c r="BF172" s="512"/>
      <c r="BG172" s="512"/>
      <c r="BH172" s="467"/>
      <c r="BI172" s="512"/>
      <c r="BJ172" s="546"/>
      <c r="BK172" s="542"/>
      <c r="BL172" s="542"/>
      <c r="BM172" s="542"/>
      <c r="BN172" s="542"/>
      <c r="BO172" s="542"/>
      <c r="BP172" s="542"/>
      <c r="BQ172" s="542"/>
      <c r="BR172" s="416"/>
      <c r="BS172" s="416"/>
      <c r="BT172" s="595"/>
      <c r="BU172" s="416"/>
      <c r="BV172" s="596"/>
      <c r="BW172" s="416"/>
      <c r="BX172" s="595"/>
      <c r="BY172" s="416"/>
      <c r="BZ172" s="596"/>
      <c r="CA172" s="596"/>
      <c r="CB172" s="416"/>
      <c r="CC172" s="595"/>
      <c r="CD172" s="595"/>
      <c r="CE172" s="416"/>
      <c r="CF172" s="416"/>
      <c r="CG172" s="416"/>
      <c r="CH172" s="416"/>
      <c r="CI172" s="416"/>
      <c r="CJ172" s="416"/>
      <c r="CK172" s="416"/>
      <c r="CL172" s="416"/>
      <c r="CM172" s="416"/>
      <c r="CN172" s="416"/>
      <c r="CO172" s="416"/>
      <c r="CP172" s="416"/>
      <c r="CQ172" s="416"/>
      <c r="CR172" s="416"/>
      <c r="CS172" s="416"/>
      <c r="CT172" s="416"/>
      <c r="CU172" s="416"/>
      <c r="CV172" s="416"/>
      <c r="CW172" s="416"/>
      <c r="CX172" s="416"/>
      <c r="CY172" s="416"/>
      <c r="CZ172" s="445"/>
      <c r="DA172" s="1960"/>
      <c r="DB172" s="1960"/>
      <c r="DC172" s="1960"/>
      <c r="DD172" s="1960"/>
      <c r="DE172" s="443"/>
      <c r="DF172" s="400"/>
      <c r="DG172" s="400"/>
      <c r="DH172" s="400"/>
      <c r="DI172" s="400"/>
      <c r="DJ172" s="400"/>
      <c r="DK172" s="400"/>
      <c r="DL172" s="400"/>
      <c r="DM172" s="400"/>
      <c r="DN172" s="400"/>
      <c r="DO172" s="400"/>
      <c r="DP172" s="400"/>
      <c r="DQ172" s="443"/>
      <c r="DR172" s="443"/>
      <c r="DS172" s="443"/>
      <c r="DT172" s="443"/>
      <c r="DU172" s="400"/>
      <c r="DV172" s="400"/>
      <c r="DW172" s="400"/>
      <c r="DX172" s="400"/>
      <c r="DY172" s="400"/>
      <c r="DZ172" s="400"/>
      <c r="EA172" s="400"/>
      <c r="EB172" s="400"/>
      <c r="EC172" s="400"/>
      <c r="ED172" s="400"/>
      <c r="EE172" s="400"/>
      <c r="EF172" s="400"/>
      <c r="EG172" s="400"/>
      <c r="EH172" s="400"/>
      <c r="EI172" s="400"/>
      <c r="EJ172" s="400"/>
      <c r="EK172" s="400"/>
      <c r="EL172" s="400"/>
      <c r="EM172" s="400"/>
      <c r="EN172" s="400"/>
      <c r="EO172" s="400"/>
      <c r="EP172" s="439"/>
      <c r="EQ172" s="434"/>
      <c r="ER172" s="445"/>
      <c r="ES172" s="387"/>
      <c r="ET172" s="109"/>
      <c r="EU172" s="109"/>
      <c r="EV172" s="109"/>
      <c r="EW172" s="109"/>
      <c r="EX172" s="109"/>
      <c r="EY172" s="109"/>
      <c r="FH172" s="57"/>
      <c r="FM172" s="592"/>
      <c r="FN172" s="597"/>
      <c r="FO172" s="597"/>
      <c r="FP172" s="597"/>
      <c r="FQ172" s="597"/>
      <c r="FR172" s="598"/>
      <c r="FS172" s="599"/>
      <c r="FT172" s="598"/>
      <c r="FU172" s="598"/>
      <c r="FV172" s="598"/>
      <c r="FW172" s="598"/>
      <c r="FX172" s="598"/>
      <c r="FY172" s="599"/>
      <c r="FZ172" s="599"/>
      <c r="GA172" s="539"/>
      <c r="GB172" s="539"/>
      <c r="GC172" s="539"/>
      <c r="GD172" s="539"/>
      <c r="GE172" s="539"/>
      <c r="GF172" s="539"/>
      <c r="GG172" s="539"/>
      <c r="GK172" s="1"/>
      <c r="GL172" s="70"/>
      <c r="GM172" s="65"/>
      <c r="GX172" s="1"/>
      <c r="GY172" s="1"/>
      <c r="HH172" s="65"/>
      <c r="HI172" s="593"/>
      <c r="HJ172" s="1992"/>
      <c r="HK172" s="1993"/>
      <c r="HL172" s="1993"/>
      <c r="HM172" s="1993"/>
      <c r="HN172" s="1994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68"/>
    </row>
    <row r="173" spans="27:238" ht="4.5" hidden="1" customHeight="1" thickTop="1" thickBot="1">
      <c r="AW173" s="512"/>
      <c r="AY173" s="512"/>
      <c r="AZ173" s="512"/>
      <c r="BD173" s="512"/>
      <c r="BE173" s="512"/>
      <c r="BF173" s="512"/>
      <c r="BG173" s="512"/>
      <c r="BH173" s="467"/>
      <c r="BI173" s="512"/>
      <c r="BJ173" s="546"/>
      <c r="BK173" s="542"/>
      <c r="BL173" s="542"/>
      <c r="BM173" s="542"/>
      <c r="BN173" s="542"/>
      <c r="BO173" s="542"/>
      <c r="BP173" s="542"/>
      <c r="BQ173" s="542"/>
      <c r="BR173" s="416"/>
      <c r="BS173" s="416"/>
      <c r="BT173" s="595"/>
      <c r="BU173" s="416"/>
      <c r="BV173" s="596"/>
      <c r="BW173" s="416"/>
      <c r="BX173" s="595"/>
      <c r="BY173" s="416"/>
      <c r="BZ173" s="596"/>
      <c r="CA173" s="596"/>
      <c r="CB173" s="416"/>
      <c r="CC173" s="595"/>
      <c r="CD173" s="595"/>
      <c r="CE173" s="416"/>
      <c r="CF173" s="416"/>
      <c r="CG173" s="416"/>
      <c r="CH173" s="416"/>
      <c r="CI173" s="416"/>
      <c r="CJ173" s="416"/>
      <c r="CK173" s="416"/>
      <c r="CL173" s="416"/>
      <c r="CM173" s="416"/>
      <c r="CN173" s="416"/>
      <c r="CO173" s="416"/>
      <c r="CP173" s="416"/>
      <c r="CQ173" s="416"/>
      <c r="CR173" s="416"/>
      <c r="CS173" s="416"/>
      <c r="CT173" s="416"/>
      <c r="CU173" s="416"/>
      <c r="CV173" s="416"/>
      <c r="CW173" s="416"/>
      <c r="CX173" s="416"/>
      <c r="CY173" s="416"/>
      <c r="CZ173" s="445"/>
      <c r="DA173" s="508"/>
      <c r="DB173" s="508"/>
      <c r="DC173" s="508"/>
      <c r="DD173" s="508"/>
      <c r="DE173" s="443"/>
      <c r="DF173" s="400"/>
      <c r="DG173" s="400"/>
      <c r="DH173" s="400"/>
      <c r="DI173" s="400"/>
      <c r="DJ173" s="400"/>
      <c r="DK173" s="400"/>
      <c r="DL173" s="400"/>
      <c r="DM173" s="400"/>
      <c r="DN173" s="400"/>
      <c r="DO173" s="400"/>
      <c r="DP173" s="400"/>
      <c r="DQ173" s="443"/>
      <c r="DR173" s="443"/>
      <c r="DS173" s="443"/>
      <c r="DT173" s="443"/>
      <c r="DU173" s="400"/>
      <c r="DV173" s="400"/>
      <c r="DW173" s="400"/>
      <c r="DX173" s="400"/>
      <c r="DY173" s="400"/>
      <c r="DZ173" s="400"/>
      <c r="EA173" s="400"/>
      <c r="EB173" s="400"/>
      <c r="EC173" s="400"/>
      <c r="ED173" s="400"/>
      <c r="EE173" s="400"/>
      <c r="EF173" s="400"/>
      <c r="EG173" s="400"/>
      <c r="EH173" s="400"/>
      <c r="EI173" s="400"/>
      <c r="EJ173" s="400"/>
      <c r="EK173" s="400"/>
      <c r="EL173" s="400"/>
      <c r="EM173" s="400"/>
      <c r="EN173" s="400"/>
      <c r="EO173" s="400"/>
      <c r="EP173" s="439"/>
      <c r="EQ173" s="434"/>
      <c r="ER173" s="445"/>
      <c r="ES173" s="387"/>
      <c r="ET173" s="109"/>
      <c r="EU173" s="109"/>
      <c r="EV173" s="109"/>
      <c r="EW173" s="109"/>
      <c r="EX173" s="109"/>
      <c r="EY173" s="109"/>
      <c r="FH173" s="57"/>
      <c r="FM173" s="592"/>
      <c r="FN173" s="597"/>
      <c r="FO173" s="597"/>
      <c r="FP173" s="597"/>
      <c r="FQ173" s="597"/>
      <c r="FR173" s="598"/>
      <c r="FS173" s="599"/>
      <c r="FT173" s="598"/>
      <c r="FU173" s="598"/>
      <c r="FV173" s="598"/>
      <c r="FW173" s="598"/>
      <c r="FX173" s="598"/>
      <c r="FY173" s="599"/>
      <c r="FZ173" s="599"/>
      <c r="GA173" s="539"/>
      <c r="GB173" s="539"/>
      <c r="GC173" s="539"/>
      <c r="GD173" s="539"/>
      <c r="GE173" s="539"/>
      <c r="GF173" s="539"/>
      <c r="GG173" s="539"/>
      <c r="GK173" s="1"/>
      <c r="GL173" s="70"/>
      <c r="GM173" s="65"/>
      <c r="GX173" s="1"/>
      <c r="GY173" s="1"/>
      <c r="HH173" s="65"/>
      <c r="HI173" s="593"/>
      <c r="HJ173" s="1992"/>
      <c r="HK173" s="1993"/>
      <c r="HL173" s="1993"/>
      <c r="HM173" s="1993"/>
      <c r="HN173" s="1994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68"/>
    </row>
    <row r="174" spans="27:238" ht="4.5" hidden="1" customHeight="1" thickTop="1" thickBot="1">
      <c r="AW174" s="512"/>
      <c r="AY174" s="512"/>
      <c r="AZ174" s="512"/>
      <c r="BD174" s="512"/>
      <c r="BE174" s="512"/>
      <c r="BF174" s="512"/>
      <c r="BG174" s="512"/>
      <c r="BH174" s="467"/>
      <c r="BI174" s="512"/>
      <c r="BJ174" s="546"/>
      <c r="BK174" s="542"/>
      <c r="BL174" s="542"/>
      <c r="BM174" s="542"/>
      <c r="BN174" s="542"/>
      <c r="BO174" s="542"/>
      <c r="BP174" s="542"/>
      <c r="BQ174" s="542"/>
      <c r="BR174" s="421"/>
      <c r="BS174" s="595"/>
      <c r="BT174" s="595"/>
      <c r="BU174" s="596"/>
      <c r="BV174" s="596"/>
      <c r="BW174" s="595"/>
      <c r="BX174" s="595"/>
      <c r="BY174" s="596"/>
      <c r="BZ174" s="596"/>
      <c r="CA174" s="596"/>
      <c r="CB174" s="595"/>
      <c r="CC174" s="595"/>
      <c r="CD174" s="595"/>
      <c r="CE174" s="416"/>
      <c r="CF174" s="416"/>
      <c r="CG174" s="416"/>
      <c r="CH174" s="416"/>
      <c r="CI174" s="416"/>
      <c r="CJ174" s="416"/>
      <c r="CK174" s="416"/>
      <c r="CL174" s="416"/>
      <c r="CM174" s="416"/>
      <c r="CN174" s="416"/>
      <c r="CO174" s="416"/>
      <c r="CP174" s="416"/>
      <c r="CQ174" s="416"/>
      <c r="CR174" s="416"/>
      <c r="CS174" s="416"/>
      <c r="CT174" s="416"/>
      <c r="CU174" s="416"/>
      <c r="CV174" s="416"/>
      <c r="CW174" s="416"/>
      <c r="CX174" s="416"/>
      <c r="CY174" s="416"/>
      <c r="CZ174" s="445"/>
      <c r="DA174" s="445"/>
      <c r="DB174" s="445"/>
      <c r="DC174" s="536"/>
      <c r="DD174" s="580"/>
      <c r="DE174" s="536"/>
      <c r="DF174" s="400"/>
      <c r="DG174" s="400"/>
      <c r="DH174" s="400"/>
      <c r="DI174" s="400"/>
      <c r="DJ174" s="400"/>
      <c r="DK174" s="400"/>
      <c r="DL174" s="400"/>
      <c r="DM174" s="400"/>
      <c r="DN174" s="400"/>
      <c r="DO174" s="400"/>
      <c r="DP174" s="400"/>
      <c r="DQ174" s="400"/>
      <c r="DR174" s="400"/>
      <c r="DS174" s="400"/>
      <c r="DT174" s="400"/>
      <c r="DU174" s="400"/>
      <c r="DV174" s="400"/>
      <c r="DW174" s="400"/>
      <c r="DX174" s="400"/>
      <c r="DY174" s="400"/>
      <c r="DZ174" s="400"/>
      <c r="EA174" s="400"/>
      <c r="EB174" s="400"/>
      <c r="EC174" s="400"/>
      <c r="ED174" s="400"/>
      <c r="EE174" s="400"/>
      <c r="EF174" s="400"/>
      <c r="EG174" s="400"/>
      <c r="EH174" s="400"/>
      <c r="EI174" s="400"/>
      <c r="EJ174" s="400"/>
      <c r="EK174" s="400"/>
      <c r="EL174" s="400"/>
      <c r="EM174" s="400"/>
      <c r="EN174" s="400"/>
      <c r="EO174" s="400"/>
      <c r="EP174" s="439"/>
      <c r="EQ174" s="434"/>
      <c r="ER174" s="445"/>
      <c r="ES174" s="387"/>
      <c r="ET174" s="109"/>
      <c r="EU174" s="109"/>
      <c r="EV174" s="109"/>
      <c r="EW174" s="109"/>
      <c r="EX174" s="109"/>
      <c r="EY174" s="109"/>
      <c r="FH174" s="57"/>
      <c r="FM174" s="592"/>
      <c r="FN174" s="597"/>
      <c r="FO174" s="597"/>
      <c r="FP174" s="597"/>
      <c r="FQ174" s="597"/>
      <c r="FR174" s="598"/>
      <c r="FS174" s="599"/>
      <c r="FT174" s="598"/>
      <c r="FU174" s="598"/>
      <c r="FV174" s="598"/>
      <c r="FW174" s="598"/>
      <c r="FX174" s="598"/>
      <c r="FY174" s="599"/>
      <c r="FZ174" s="599"/>
      <c r="GA174" s="539"/>
      <c r="GB174" s="539"/>
      <c r="GC174" s="539"/>
      <c r="GD174" s="539"/>
      <c r="GE174" s="539"/>
      <c r="GF174" s="539"/>
      <c r="GG174" s="539"/>
      <c r="GK174" s="1"/>
      <c r="GL174" s="70"/>
      <c r="GM174" s="65"/>
      <c r="GX174" s="1"/>
      <c r="GY174" s="1"/>
      <c r="HH174" s="65"/>
      <c r="HI174" s="593"/>
      <c r="HJ174" s="1992"/>
      <c r="HK174" s="1993"/>
      <c r="HL174" s="1993"/>
      <c r="HM174" s="1993"/>
      <c r="HN174" s="1994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68"/>
    </row>
    <row r="175" spans="27:238" ht="4" hidden="1" customHeight="1" thickTop="1" thickBot="1">
      <c r="AW175" s="512"/>
      <c r="AY175" s="512"/>
      <c r="AZ175" s="512"/>
      <c r="BD175" s="512"/>
      <c r="BE175" s="512"/>
      <c r="BF175" s="512"/>
      <c r="BG175" s="512"/>
      <c r="BH175" s="467"/>
      <c r="BI175" s="512"/>
      <c r="BJ175" s="546"/>
      <c r="BK175" s="542"/>
      <c r="BL175" s="542"/>
      <c r="BM175" s="542"/>
      <c r="BN175" s="542"/>
      <c r="BO175" s="542"/>
      <c r="BP175" s="542"/>
      <c r="BQ175" s="542"/>
      <c r="BR175" s="421"/>
      <c r="BS175" s="595"/>
      <c r="BT175" s="595"/>
      <c r="BU175" s="596"/>
      <c r="BV175" s="596"/>
      <c r="BW175" s="595"/>
      <c r="BX175" s="595"/>
      <c r="BY175" s="596"/>
      <c r="BZ175" s="596"/>
      <c r="CA175" s="596"/>
      <c r="CB175" s="595"/>
      <c r="CC175" s="595"/>
      <c r="CD175" s="595"/>
      <c r="CE175" s="416"/>
      <c r="CF175" s="416"/>
      <c r="CG175" s="416"/>
      <c r="CH175" s="416"/>
      <c r="CI175" s="416"/>
      <c r="CJ175" s="416"/>
      <c r="CK175" s="416"/>
      <c r="CL175" s="416"/>
      <c r="CM175" s="416"/>
      <c r="CN175" s="416"/>
      <c r="CO175" s="416"/>
      <c r="CP175" s="416"/>
      <c r="CQ175" s="416"/>
      <c r="CR175" s="416"/>
      <c r="CS175" s="416"/>
      <c r="CT175" s="416"/>
      <c r="CU175" s="416"/>
      <c r="CV175" s="416"/>
      <c r="CW175" s="416"/>
      <c r="CX175" s="416"/>
      <c r="CY175" s="416"/>
      <c r="CZ175" s="445"/>
      <c r="DA175" s="1960"/>
      <c r="DB175" s="1960"/>
      <c r="DC175" s="1960"/>
      <c r="DD175" s="1960"/>
      <c r="DE175" s="443"/>
      <c r="DF175" s="2011"/>
      <c r="DG175" s="2011"/>
      <c r="DH175" s="2011"/>
      <c r="DI175" s="2011"/>
      <c r="DJ175" s="2011"/>
      <c r="DK175" s="2011"/>
      <c r="DL175" s="2011"/>
      <c r="DM175" s="2011"/>
      <c r="DN175" s="2011"/>
      <c r="DO175" s="2011"/>
      <c r="DP175" s="2011"/>
      <c r="DQ175" s="2011"/>
      <c r="DR175" s="400"/>
      <c r="DS175" s="400"/>
      <c r="DT175" s="400"/>
      <c r="DU175" s="400"/>
      <c r="DV175" s="400"/>
      <c r="DW175" s="400"/>
      <c r="DX175" s="400"/>
      <c r="DY175" s="400"/>
      <c r="DZ175" s="400"/>
      <c r="EA175" s="400"/>
      <c r="EB175" s="400"/>
      <c r="EC175" s="400"/>
      <c r="ED175" s="400"/>
      <c r="EE175" s="400"/>
      <c r="EF175" s="400"/>
      <c r="EG175" s="400"/>
      <c r="EH175" s="400"/>
      <c r="EI175" s="400"/>
      <c r="EJ175" s="400"/>
      <c r="EK175" s="400"/>
      <c r="EL175" s="400"/>
      <c r="EM175" s="400"/>
      <c r="EN175" s="400"/>
      <c r="EO175" s="400"/>
      <c r="EP175" s="439"/>
      <c r="EQ175" s="434"/>
      <c r="ER175" s="445"/>
      <c r="ES175" s="387"/>
      <c r="ET175" s="109"/>
      <c r="EU175" s="109"/>
      <c r="EV175" s="109"/>
      <c r="EW175" s="109"/>
      <c r="EX175" s="109"/>
      <c r="EY175" s="109"/>
      <c r="FH175" s="57"/>
      <c r="FM175" s="592"/>
      <c r="FN175" s="597"/>
      <c r="FO175" s="597"/>
      <c r="FP175" s="597"/>
      <c r="FQ175" s="597"/>
      <c r="FR175" s="598"/>
      <c r="FS175" s="599"/>
      <c r="FT175" s="598"/>
      <c r="FU175" s="598"/>
      <c r="FV175" s="598"/>
      <c r="FW175" s="598"/>
      <c r="FX175" s="598"/>
      <c r="FY175" s="599"/>
      <c r="FZ175" s="599"/>
      <c r="GA175" s="539"/>
      <c r="GB175" s="539"/>
      <c r="GC175" s="539"/>
      <c r="GD175" s="539"/>
      <c r="GE175" s="539"/>
      <c r="GF175" s="539"/>
      <c r="GG175" s="539"/>
      <c r="GK175" s="1"/>
      <c r="GL175" s="70"/>
      <c r="GM175" s="65"/>
      <c r="GX175" s="1"/>
      <c r="GY175" s="1"/>
      <c r="HH175" s="65"/>
      <c r="HI175" s="593"/>
      <c r="HJ175" s="1992"/>
      <c r="HK175" s="1993"/>
      <c r="HL175" s="1993"/>
      <c r="HM175" s="1993"/>
      <c r="HN175" s="1994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68"/>
    </row>
    <row r="176" spans="27:238" ht="25" hidden="1" customHeight="1" thickTop="1" thickBot="1">
      <c r="AN176" s="460"/>
      <c r="AO176" s="460"/>
      <c r="AP176" s="460"/>
      <c r="AQ176" s="460"/>
      <c r="AR176" s="460"/>
      <c r="AT176" s="460"/>
      <c r="AU176" s="460"/>
      <c r="AV176" s="460"/>
      <c r="AW176" s="460"/>
      <c r="AX176" s="460"/>
      <c r="AY176" s="460"/>
      <c r="AZ176" s="460"/>
      <c r="BA176" s="460"/>
      <c r="BB176" s="460"/>
      <c r="BC176" s="460"/>
      <c r="BD176" s="460"/>
      <c r="BE176" s="460"/>
      <c r="BF176" s="460"/>
      <c r="BG176" s="460"/>
      <c r="BH176" s="1419"/>
      <c r="BI176" s="460"/>
      <c r="BJ176" s="460"/>
      <c r="BK176" s="460"/>
      <c r="BL176" s="460"/>
      <c r="BM176" s="460"/>
      <c r="BN176" s="460"/>
      <c r="BO176" s="460"/>
      <c r="BP176" s="460"/>
      <c r="BQ176" s="460"/>
      <c r="BR176" s="460"/>
      <c r="BS176" s="460"/>
      <c r="BT176" s="460"/>
      <c r="BU176" s="460"/>
      <c r="BV176" s="460"/>
      <c r="BW176" s="460"/>
      <c r="BX176" s="582"/>
      <c r="BY176" s="582"/>
      <c r="BZ176" s="582"/>
      <c r="CA176" s="596"/>
      <c r="CB176" s="595"/>
      <c r="CC176" s="595"/>
      <c r="CD176" s="595"/>
      <c r="CE176" s="416"/>
      <c r="CF176" s="416"/>
      <c r="CG176" s="416"/>
      <c r="CH176" s="416"/>
      <c r="CI176" s="416"/>
      <c r="CJ176" s="416"/>
      <c r="CT176" s="416"/>
      <c r="CU176" s="416"/>
      <c r="CV176" s="416"/>
      <c r="CW176" s="416"/>
      <c r="CX176" s="416"/>
      <c r="CY176" s="416"/>
      <c r="CZ176" s="445"/>
      <c r="DA176" s="1960"/>
      <c r="DB176" s="1960"/>
      <c r="DC176" s="1960"/>
      <c r="DD176" s="1960"/>
      <c r="DE176" s="443"/>
      <c r="DF176" s="1959" t="s">
        <v>48</v>
      </c>
      <c r="DG176" s="1959"/>
      <c r="DH176" s="1959"/>
      <c r="DI176" s="1959"/>
      <c r="DJ176" s="1959"/>
      <c r="DK176" s="1959"/>
      <c r="DL176" s="1959"/>
      <c r="DM176" s="1959"/>
      <c r="DN176" s="1959"/>
      <c r="DO176" s="1959"/>
      <c r="DP176" s="1959"/>
      <c r="DQ176" s="1959"/>
      <c r="DR176" s="1955" t="s">
        <v>49</v>
      </c>
      <c r="DS176" s="1955"/>
      <c r="DT176" s="446"/>
      <c r="DU176" s="1955" t="s">
        <v>50</v>
      </c>
      <c r="DV176" s="1955"/>
      <c r="DW176" s="1955"/>
      <c r="DX176" s="1955"/>
      <c r="DY176" s="1955"/>
      <c r="DZ176" s="1955"/>
      <c r="EA176" s="1955"/>
      <c r="EB176" s="1955"/>
      <c r="EC176" s="1955"/>
      <c r="ED176" s="1955"/>
      <c r="EE176" s="1955"/>
      <c r="EF176" s="1955"/>
      <c r="EG176" s="1955"/>
      <c r="EH176" s="1955"/>
      <c r="EI176" s="1955"/>
      <c r="EJ176" s="1955"/>
      <c r="EK176" s="1955"/>
      <c r="EL176" s="1955"/>
      <c r="EM176" s="1955"/>
      <c r="EN176" s="1955"/>
      <c r="EO176" s="400"/>
      <c r="EP176" s="439"/>
      <c r="EQ176" s="434"/>
      <c r="ER176" s="409"/>
      <c r="ES176" s="377"/>
      <c r="EV176" s="600"/>
      <c r="EW176" s="109"/>
      <c r="EX176" s="109"/>
      <c r="EY176" s="109"/>
      <c r="FH176" s="57"/>
      <c r="FI176" s="56">
        <f>IF(EI176="",0,1)</f>
        <v>0</v>
      </c>
      <c r="FM176" s="592">
        <f>O151</f>
        <v>0.67</v>
      </c>
      <c r="FN176" s="597"/>
      <c r="FO176" s="597">
        <f>IF(AM67="",0,AM67)</f>
        <v>0</v>
      </c>
      <c r="FP176" s="597"/>
      <c r="FQ176" s="597"/>
      <c r="FR176" s="598"/>
      <c r="FS176" s="599"/>
      <c r="FT176" s="598"/>
      <c r="FU176" s="598"/>
      <c r="FV176" s="598"/>
      <c r="FW176" s="598"/>
      <c r="FX176" s="598"/>
      <c r="FY176" s="599"/>
      <c r="FZ176" s="599"/>
      <c r="GA176" s="539"/>
      <c r="GB176" s="539"/>
      <c r="GC176" s="539"/>
      <c r="GD176" s="539"/>
      <c r="GE176" s="539"/>
      <c r="GF176" s="539"/>
      <c r="GG176" s="539"/>
      <c r="GK176" s="1"/>
      <c r="GL176" s="70"/>
      <c r="GM176" s="65"/>
      <c r="GX176" s="1"/>
      <c r="GY176" s="1"/>
      <c r="HH176" s="65"/>
      <c r="HI176" s="593"/>
      <c r="HJ176" s="1992"/>
      <c r="HK176" s="1993"/>
      <c r="HL176" s="1993"/>
      <c r="HM176" s="1993"/>
      <c r="HN176" s="1994"/>
      <c r="HO176" s="566"/>
      <c r="HP176" s="566"/>
      <c r="HQ176" s="566"/>
      <c r="HR176" s="566"/>
      <c r="HS176" s="566"/>
      <c r="HT176" s="1999" t="s">
        <v>49</v>
      </c>
      <c r="HU176" s="1999"/>
      <c r="HV176" s="1999"/>
      <c r="HW176" s="2000" t="s">
        <v>51</v>
      </c>
      <c r="HX176" s="2001"/>
      <c r="HY176" s="2001"/>
      <c r="HZ176" s="2001"/>
      <c r="IA176" s="2001"/>
      <c r="IB176" s="2001"/>
      <c r="IC176" s="2001"/>
      <c r="ID176" s="568"/>
    </row>
    <row r="177" spans="2:238" s="601" customFormat="1" ht="25" hidden="1" customHeight="1" thickTop="1" thickBot="1">
      <c r="B177" s="1408"/>
      <c r="O177" s="602"/>
      <c r="P177" s="602"/>
      <c r="Q177" s="602"/>
      <c r="R177" s="602"/>
      <c r="S177" s="602"/>
      <c r="T177" s="602"/>
      <c r="U177" s="602"/>
      <c r="V177" s="602"/>
      <c r="W177" s="602"/>
      <c r="X177" s="511"/>
      <c r="Y177" s="511"/>
      <c r="Z177" s="511"/>
      <c r="AA177" s="511"/>
      <c r="AB177" s="511"/>
      <c r="AC177" s="511"/>
      <c r="AD177" s="511"/>
      <c r="AE177" s="511"/>
      <c r="AF177" s="511"/>
      <c r="AG177" s="511"/>
      <c r="AH177" s="511"/>
      <c r="AI177" s="511"/>
      <c r="AJ177" s="511"/>
      <c r="AK177" s="511"/>
      <c r="AL177" s="511"/>
      <c r="AN177" s="460"/>
      <c r="AO177" s="460"/>
      <c r="AP177" s="460"/>
      <c r="AQ177" s="511"/>
      <c r="AR177" s="511"/>
      <c r="AT177" s="460"/>
      <c r="AU177" s="460"/>
      <c r="AV177" s="460"/>
      <c r="AW177" s="512"/>
      <c r="AX177" s="512"/>
      <c r="AY177" s="512"/>
      <c r="AZ177" s="512"/>
      <c r="BA177" s="512"/>
      <c r="BB177" s="512"/>
      <c r="BC177" s="512"/>
      <c r="BD177" s="512"/>
      <c r="BE177" s="512"/>
      <c r="BF177" s="512"/>
      <c r="BG177" s="512"/>
      <c r="BH177" s="467"/>
      <c r="BI177" s="512"/>
      <c r="BJ177" s="546"/>
      <c r="BK177" s="542"/>
      <c r="BL177" s="542"/>
      <c r="BM177" s="542"/>
      <c r="BN177" s="542"/>
      <c r="BO177" s="542"/>
      <c r="BP177" s="542"/>
      <c r="BQ177" s="542"/>
      <c r="BR177" s="421"/>
      <c r="BS177" s="603"/>
      <c r="BT177" s="603"/>
      <c r="BU177" s="603"/>
      <c r="BV177" s="603"/>
      <c r="BW177" s="603"/>
      <c r="BX177" s="603"/>
      <c r="BY177" s="603"/>
      <c r="BZ177" s="603"/>
      <c r="CA177" s="596"/>
      <c r="CB177" s="595"/>
      <c r="CC177" s="595"/>
      <c r="CD177" s="595"/>
      <c r="CE177" s="421"/>
      <c r="CF177" s="421"/>
      <c r="CG177" s="421"/>
      <c r="CH177" s="416"/>
      <c r="CI177" s="416"/>
      <c r="CJ177" s="416"/>
      <c r="CT177" s="421"/>
      <c r="CU177" s="421"/>
      <c r="CV177" s="421"/>
      <c r="CW177" s="421"/>
      <c r="CX177" s="421"/>
      <c r="CY177" s="421"/>
      <c r="CZ177" s="400"/>
      <c r="DA177" s="1960"/>
      <c r="DB177" s="1960"/>
      <c r="DC177" s="1960"/>
      <c r="DD177" s="1960"/>
      <c r="DE177" s="443"/>
      <c r="DF177" s="1959" t="s">
        <v>53</v>
      </c>
      <c r="DG177" s="1959"/>
      <c r="DH177" s="1959"/>
      <c r="DI177" s="1959"/>
      <c r="DJ177" s="1959"/>
      <c r="DK177" s="1959"/>
      <c r="DL177" s="1959"/>
      <c r="DM177" s="1959"/>
      <c r="DN177" s="1959"/>
      <c r="DO177" s="1959"/>
      <c r="DP177" s="1959"/>
      <c r="DQ177" s="1959"/>
      <c r="DS177" s="478"/>
      <c r="DT177" s="400"/>
      <c r="DV177" s="478"/>
      <c r="DW177" s="478"/>
      <c r="DX177" s="478"/>
      <c r="DY177" s="478"/>
      <c r="DZ177" s="478"/>
      <c r="EA177" s="478"/>
      <c r="EB177" s="478"/>
      <c r="EC177" s="478"/>
      <c r="ED177" s="478"/>
      <c r="EE177" s="478"/>
      <c r="EF177" s="478"/>
      <c r="EG177" s="478"/>
      <c r="EH177" s="478"/>
      <c r="EI177" s="478"/>
      <c r="EJ177" s="478"/>
      <c r="EK177" s="478"/>
      <c r="EL177" s="478"/>
      <c r="EM177" s="478"/>
      <c r="EN177" s="478"/>
      <c r="EO177" s="400"/>
      <c r="EP177" s="439"/>
      <c r="EQ177" s="439"/>
      <c r="ER177" s="400"/>
      <c r="ES177" s="381"/>
      <c r="ET177" s="530"/>
      <c r="EU177" s="530"/>
      <c r="EV177" s="530"/>
      <c r="EW177" s="530"/>
      <c r="EX177" s="530"/>
      <c r="EY177" s="530"/>
      <c r="EZ177" s="604"/>
      <c r="FA177" s="604"/>
      <c r="FB177" s="604"/>
      <c r="FC177" s="604"/>
      <c r="FD177" s="604"/>
      <c r="FE177" s="604"/>
      <c r="FF177" s="604"/>
      <c r="FG177" s="604"/>
      <c r="FH177" s="605"/>
      <c r="FI177" s="604">
        <f>IF(AM67="",0,1)</f>
        <v>0</v>
      </c>
      <c r="FJ177" s="604"/>
      <c r="FK177" s="604">
        <f>IF(FI177+FI178&gt;0,1,0)</f>
        <v>0</v>
      </c>
      <c r="FL177" s="604" t="s">
        <v>54</v>
      </c>
      <c r="FM177" s="604"/>
      <c r="FN177" s="2002" t="str">
        <f>IF(AS67=FL177,FM176,IF(AS67=FL178,FM171,IF(AS67="","")))</f>
        <v/>
      </c>
      <c r="FO177" s="2002" t="str">
        <f>IF(AS67=FL177,FO176,IF(AS67=FL178,FO176,IF(AS67="","")))</f>
        <v/>
      </c>
      <c r="FP177" s="2003" t="str">
        <f>IF(FO177="","",FN177*FO177)</f>
        <v/>
      </c>
      <c r="FQ177" s="1914">
        <f>IF(FP177="",0,FP177)</f>
        <v>0</v>
      </c>
      <c r="FR177" s="609"/>
      <c r="FS177" s="610"/>
      <c r="FT177" s="609"/>
      <c r="FU177" s="609"/>
      <c r="FV177" s="609"/>
      <c r="FW177" s="609"/>
      <c r="FX177" s="609"/>
      <c r="FY177" s="610"/>
      <c r="FZ177" s="610"/>
      <c r="GA177" s="611"/>
      <c r="GB177" s="611"/>
      <c r="GC177" s="611"/>
      <c r="GD177" s="611"/>
      <c r="GE177" s="611"/>
      <c r="GF177" s="611"/>
      <c r="GG177" s="611"/>
      <c r="GL177" s="612"/>
      <c r="GM177" s="613"/>
      <c r="HH177" s="613"/>
      <c r="HI177" s="593"/>
      <c r="HJ177" s="1992"/>
      <c r="HK177" s="1993"/>
      <c r="HL177" s="1993"/>
      <c r="HM177" s="1993"/>
      <c r="HN177" s="1994"/>
      <c r="HO177" s="2004" t="s">
        <v>55</v>
      </c>
      <c r="HP177" s="2004"/>
      <c r="HQ177" s="2004"/>
      <c r="HR177" s="2004"/>
      <c r="HS177" s="2004"/>
      <c r="HT177" s="2012"/>
      <c r="HU177" s="1979"/>
      <c r="HV177" s="2013"/>
      <c r="HW177" s="2014"/>
      <c r="HX177" s="1979"/>
      <c r="HY177" s="1979"/>
      <c r="HZ177" s="1979"/>
      <c r="IA177" s="1979"/>
      <c r="IB177" s="1979"/>
      <c r="IC177" s="1979"/>
      <c r="ID177" s="568"/>
    </row>
    <row r="178" spans="2:238" ht="25" hidden="1" customHeight="1" thickTop="1" thickBot="1">
      <c r="AW178" s="512"/>
      <c r="AY178" s="512"/>
      <c r="AZ178" s="512"/>
      <c r="BD178" s="512"/>
      <c r="BE178" s="512"/>
      <c r="BF178" s="512"/>
      <c r="BG178" s="512"/>
      <c r="BH178" s="467"/>
      <c r="BI178" s="512"/>
      <c r="BJ178" s="546"/>
      <c r="BK178" s="542"/>
      <c r="BL178" s="542"/>
      <c r="BM178" s="542"/>
      <c r="BN178" s="542"/>
      <c r="BO178" s="542"/>
      <c r="BP178" s="542"/>
      <c r="BQ178" s="542"/>
      <c r="BR178" s="517"/>
      <c r="BS178" s="582"/>
      <c r="BT178" s="421"/>
      <c r="BU178" s="421"/>
      <c r="BV178" s="421"/>
      <c r="BW178" s="615"/>
      <c r="BX178" s="582"/>
      <c r="BY178" s="459"/>
      <c r="BZ178" s="582"/>
      <c r="CA178" s="421"/>
      <c r="CB178" s="582"/>
      <c r="CC178" s="459"/>
      <c r="CD178" s="459"/>
      <c r="CE178" s="459"/>
      <c r="CF178" s="459"/>
      <c r="CG178" s="544"/>
      <c r="CH178" s="544"/>
      <c r="CI178" s="544"/>
      <c r="CJ178" s="544"/>
      <c r="CT178" s="416"/>
      <c r="CU178" s="416"/>
      <c r="CV178" s="416"/>
      <c r="CW178" s="416"/>
      <c r="CX178" s="416"/>
      <c r="CY178" s="416"/>
      <c r="CZ178" s="400"/>
      <c r="DA178" s="1960"/>
      <c r="DB178" s="1960"/>
      <c r="DC178" s="1960"/>
      <c r="DD178" s="1960"/>
      <c r="DE178" s="443"/>
      <c r="DF178" s="1959" t="s">
        <v>57</v>
      </c>
      <c r="DG178" s="1959"/>
      <c r="DH178" s="1959"/>
      <c r="DI178" s="1959"/>
      <c r="DJ178" s="1959"/>
      <c r="DK178" s="1959"/>
      <c r="DL178" s="1959"/>
      <c r="DM178" s="1959"/>
      <c r="DN178" s="1959"/>
      <c r="DO178" s="1959"/>
      <c r="DP178" s="1959"/>
      <c r="DQ178" s="1959"/>
      <c r="DR178" s="1"/>
      <c r="DS178" s="478"/>
      <c r="DT178" s="400"/>
      <c r="DU178" s="1"/>
      <c r="DV178" s="478"/>
      <c r="DW178" s="478"/>
      <c r="DX178" s="478"/>
      <c r="DY178" s="478"/>
      <c r="DZ178" s="478"/>
      <c r="EA178" s="478"/>
      <c r="EB178" s="478"/>
      <c r="EC178" s="478"/>
      <c r="ED178" s="478"/>
      <c r="EE178" s="478"/>
      <c r="EF178" s="478"/>
      <c r="EG178" s="478"/>
      <c r="EH178" s="478"/>
      <c r="EI178" s="478"/>
      <c r="EJ178" s="478"/>
      <c r="EK178" s="478"/>
      <c r="EL178" s="478"/>
      <c r="EM178" s="478"/>
      <c r="EN178" s="478"/>
      <c r="EO178" s="400"/>
      <c r="EP178" s="439"/>
      <c r="EQ178" s="439"/>
      <c r="ER178" s="400"/>
      <c r="ES178" s="381"/>
      <c r="ET178" s="530"/>
      <c r="EU178" s="530"/>
      <c r="EV178" s="109"/>
      <c r="EW178" s="109"/>
      <c r="EX178" s="109"/>
      <c r="EY178" s="109"/>
      <c r="FH178" s="57" t="b">
        <v>0</v>
      </c>
      <c r="FI178" s="56">
        <f>IF(AM70="",0,1)</f>
        <v>0</v>
      </c>
      <c r="FJ178" s="56" t="b">
        <f>IF(FI177+FI178&gt;=1,"",TRUE)</f>
        <v>1</v>
      </c>
      <c r="FK178" s="56">
        <f>IF(AS70="",0,1)</f>
        <v>0</v>
      </c>
      <c r="FL178" s="1" t="s">
        <v>58</v>
      </c>
      <c r="FN178" s="2002"/>
      <c r="FO178" s="2002"/>
      <c r="FP178" s="2003"/>
      <c r="FQ178" s="1914"/>
      <c r="FR178" s="598"/>
      <c r="FS178" s="599"/>
      <c r="FT178" s="598"/>
      <c r="FU178" s="598"/>
      <c r="FV178" s="598"/>
      <c r="FW178" s="598"/>
      <c r="FX178" s="598"/>
      <c r="FY178" s="599"/>
      <c r="FZ178" s="599"/>
      <c r="GA178" s="539"/>
      <c r="GB178" s="539"/>
      <c r="GC178" s="539"/>
      <c r="GD178" s="539"/>
      <c r="GE178" s="539"/>
      <c r="GF178" s="539"/>
      <c r="GG178" s="539"/>
      <c r="GK178" s="1"/>
      <c r="GL178" s="70"/>
      <c r="GM178" s="65"/>
      <c r="GX178" s="1"/>
      <c r="GY178" s="1"/>
      <c r="HH178" s="65"/>
      <c r="HI178" s="616"/>
      <c r="HJ178" s="1995"/>
      <c r="HK178" s="1996"/>
      <c r="HL178" s="1996"/>
      <c r="HM178" s="1996"/>
      <c r="HN178" s="1997"/>
      <c r="HO178" s="2015" t="s">
        <v>59</v>
      </c>
      <c r="HP178" s="2015"/>
      <c r="HQ178" s="2015"/>
      <c r="HR178" s="2015"/>
      <c r="HS178" s="2015"/>
      <c r="HT178" s="2016"/>
      <c r="HU178" s="2017"/>
      <c r="HV178" s="2018"/>
      <c r="HW178" s="2019"/>
      <c r="HX178" s="2017"/>
      <c r="HY178" s="2017"/>
      <c r="HZ178" s="2017"/>
      <c r="IA178" s="2017"/>
      <c r="IB178" s="2017"/>
      <c r="IC178" s="2017"/>
      <c r="ID178" s="533"/>
    </row>
    <row r="179" spans="2:238" ht="4" hidden="1" customHeight="1">
      <c r="AW179" s="512"/>
      <c r="AY179" s="512"/>
      <c r="AZ179" s="512"/>
      <c r="BD179" s="512"/>
      <c r="BE179" s="512"/>
      <c r="BF179" s="512"/>
      <c r="BG179" s="512"/>
      <c r="BH179" s="467"/>
      <c r="BI179" s="512"/>
      <c r="BJ179" s="522"/>
      <c r="BK179" s="542"/>
      <c r="BL179" s="542"/>
      <c r="BM179" s="542"/>
      <c r="BN179" s="542"/>
      <c r="BO179" s="542"/>
      <c r="BP179" s="542"/>
      <c r="BQ179" s="542"/>
      <c r="BR179" s="517"/>
      <c r="BS179" s="421"/>
      <c r="BT179" s="421"/>
      <c r="BU179" s="421"/>
      <c r="BV179" s="421"/>
      <c r="BW179" s="615"/>
      <c r="BX179" s="459"/>
      <c r="BY179" s="459"/>
      <c r="BZ179" s="421"/>
      <c r="CA179" s="421"/>
      <c r="CB179" s="459"/>
      <c r="CC179" s="459"/>
      <c r="CD179" s="459"/>
      <c r="CE179" s="459"/>
      <c r="CF179" s="459"/>
      <c r="CG179" s="544"/>
      <c r="CH179" s="544"/>
      <c r="CI179" s="544"/>
      <c r="CJ179" s="544"/>
      <c r="CK179" s="416"/>
      <c r="CL179" s="416"/>
      <c r="CM179" s="416"/>
      <c r="CN179" s="416"/>
      <c r="CO179" s="416"/>
      <c r="CP179" s="416"/>
      <c r="CQ179" s="416"/>
      <c r="CR179" s="416"/>
      <c r="CS179" s="416"/>
      <c r="CT179" s="416"/>
      <c r="CU179" s="416"/>
      <c r="CV179" s="416"/>
      <c r="CW179" s="416"/>
      <c r="CX179" s="416"/>
      <c r="CY179" s="416"/>
      <c r="CZ179" s="445"/>
      <c r="DA179" s="1960"/>
      <c r="DB179" s="1960"/>
      <c r="DC179" s="1960"/>
      <c r="DD179" s="1960"/>
      <c r="DE179" s="443"/>
      <c r="DF179" s="400"/>
      <c r="DG179" s="400"/>
      <c r="DH179" s="400"/>
      <c r="DI179" s="400"/>
      <c r="DJ179" s="400"/>
      <c r="DK179" s="400"/>
      <c r="DL179" s="400"/>
      <c r="DM179" s="400"/>
      <c r="DN179" s="400"/>
      <c r="DO179" s="400"/>
      <c r="DP179" s="400"/>
      <c r="DQ179" s="400"/>
      <c r="DR179" s="400"/>
      <c r="DS179" s="400"/>
      <c r="DT179" s="400"/>
      <c r="DU179" s="400"/>
      <c r="DV179" s="400"/>
      <c r="DW179" s="400"/>
      <c r="DX179" s="400"/>
      <c r="DY179" s="400"/>
      <c r="DZ179" s="400"/>
      <c r="EA179" s="400"/>
      <c r="EB179" s="400"/>
      <c r="EC179" s="400"/>
      <c r="ED179" s="400"/>
      <c r="EE179" s="400"/>
      <c r="EF179" s="400"/>
      <c r="EG179" s="400"/>
      <c r="EH179" s="400"/>
      <c r="EI179" s="400"/>
      <c r="EJ179" s="400"/>
      <c r="EK179" s="400"/>
      <c r="EL179" s="400"/>
      <c r="EM179" s="400"/>
      <c r="EN179" s="400"/>
      <c r="EO179" s="400"/>
      <c r="EP179" s="439"/>
      <c r="EQ179" s="434"/>
      <c r="ER179" s="445"/>
      <c r="ES179" s="387"/>
      <c r="ET179" s="109"/>
      <c r="EU179" s="109"/>
      <c r="EV179" s="109"/>
      <c r="EW179" s="109"/>
      <c r="EX179" s="109"/>
      <c r="EY179" s="109"/>
      <c r="FH179" s="57"/>
      <c r="FI179" s="56">
        <f>SUM(FI176:FI178)</f>
        <v>0</v>
      </c>
      <c r="FJ179" s="56" t="str">
        <f>IF(FI179&gt;=1,TRUE,"")</f>
        <v/>
      </c>
      <c r="FN179" s="597"/>
      <c r="FO179" s="617"/>
      <c r="FP179" s="618"/>
      <c r="FQ179" s="597"/>
      <c r="FR179" s="598"/>
      <c r="FS179" s="599"/>
      <c r="FT179" s="598"/>
      <c r="FU179" s="598"/>
      <c r="FV179" s="598"/>
      <c r="FW179" s="598"/>
      <c r="FX179" s="598"/>
      <c r="FY179" s="599"/>
      <c r="FZ179" s="599"/>
      <c r="GA179" s="539"/>
      <c r="GB179" s="539"/>
      <c r="GC179" s="539"/>
      <c r="GD179" s="539"/>
      <c r="GE179" s="539"/>
      <c r="GF179" s="539"/>
      <c r="GG179" s="539"/>
      <c r="GK179" s="1"/>
      <c r="GL179" s="70"/>
      <c r="GM179" s="65"/>
      <c r="GX179" s="1"/>
      <c r="GY179" s="1"/>
      <c r="HH179" s="65"/>
      <c r="HI179" s="520"/>
      <c r="HJ179" s="521"/>
      <c r="HK179" s="521"/>
      <c r="HL179" s="521"/>
      <c r="HM179" s="521"/>
      <c r="HN179" s="521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</row>
    <row r="180" spans="2:238" ht="4.5" hidden="1" customHeight="1">
      <c r="AW180" s="512"/>
      <c r="AY180" s="512"/>
      <c r="AZ180" s="512"/>
      <c r="BD180" s="512"/>
      <c r="BE180" s="512"/>
      <c r="BF180" s="512"/>
      <c r="BG180" s="512"/>
      <c r="BH180" s="467"/>
      <c r="BI180" s="512"/>
      <c r="BJ180" s="522"/>
      <c r="BK180" s="542"/>
      <c r="BL180" s="542"/>
      <c r="BM180" s="542"/>
      <c r="BN180" s="542"/>
      <c r="BO180" s="542"/>
      <c r="BP180" s="542"/>
      <c r="BQ180" s="542"/>
      <c r="BR180" s="517"/>
      <c r="BS180" s="421"/>
      <c r="BT180" s="421"/>
      <c r="BU180" s="421"/>
      <c r="BV180" s="421"/>
      <c r="BW180" s="615"/>
      <c r="BX180" s="459"/>
      <c r="BY180" s="459"/>
      <c r="BZ180" s="421"/>
      <c r="CA180" s="421"/>
      <c r="CB180" s="459"/>
      <c r="CC180" s="459"/>
      <c r="CD180" s="459"/>
      <c r="CE180" s="459"/>
      <c r="CF180" s="459"/>
      <c r="CG180" s="544"/>
      <c r="CH180" s="544"/>
      <c r="CI180" s="544"/>
      <c r="CJ180" s="544"/>
      <c r="CK180" s="416"/>
      <c r="CL180" s="416"/>
      <c r="CM180" s="416"/>
      <c r="CN180" s="416"/>
      <c r="CO180" s="416"/>
      <c r="CP180" s="416"/>
      <c r="CQ180" s="416"/>
      <c r="CR180" s="416"/>
      <c r="CS180" s="416"/>
      <c r="CT180" s="416"/>
      <c r="CU180" s="416"/>
      <c r="CV180" s="416"/>
      <c r="CW180" s="416"/>
      <c r="CX180" s="416"/>
      <c r="CY180" s="416"/>
      <c r="CZ180" s="445"/>
      <c r="DA180" s="1960"/>
      <c r="DB180" s="1960"/>
      <c r="DC180" s="1960"/>
      <c r="DD180" s="1960"/>
      <c r="DE180" s="443"/>
      <c r="DF180" s="400"/>
      <c r="DG180" s="400"/>
      <c r="DH180" s="400"/>
      <c r="DI180" s="400"/>
      <c r="DJ180" s="400"/>
      <c r="DK180" s="400"/>
      <c r="DL180" s="400"/>
      <c r="DM180" s="400"/>
      <c r="DN180" s="400"/>
      <c r="DO180" s="400"/>
      <c r="DP180" s="400"/>
      <c r="DQ180" s="400"/>
      <c r="DR180" s="400"/>
      <c r="DS180" s="400"/>
      <c r="DT180" s="400"/>
      <c r="DU180" s="400"/>
      <c r="DV180" s="400"/>
      <c r="DW180" s="400"/>
      <c r="DX180" s="400"/>
      <c r="DY180" s="400"/>
      <c r="DZ180" s="400"/>
      <c r="EA180" s="400"/>
      <c r="EB180" s="400"/>
      <c r="EC180" s="400"/>
      <c r="ED180" s="400"/>
      <c r="EE180" s="400"/>
      <c r="EF180" s="400"/>
      <c r="EG180" s="400"/>
      <c r="EH180" s="400"/>
      <c r="EI180" s="400"/>
      <c r="EJ180" s="400"/>
      <c r="EK180" s="400"/>
      <c r="EL180" s="400"/>
      <c r="EM180" s="400"/>
      <c r="EN180" s="400"/>
      <c r="EO180" s="400"/>
      <c r="EP180" s="439"/>
      <c r="EQ180" s="434"/>
      <c r="ER180" s="445"/>
      <c r="ES180" s="387"/>
      <c r="ET180" s="109"/>
      <c r="EU180" s="109"/>
      <c r="EV180" s="109"/>
      <c r="EW180" s="109"/>
      <c r="EX180" s="109"/>
      <c r="EY180" s="109"/>
      <c r="FH180" s="57"/>
      <c r="FN180" s="597"/>
      <c r="FO180" s="617"/>
      <c r="FP180" s="618"/>
      <c r="FQ180" s="597"/>
      <c r="FR180" s="598"/>
      <c r="FS180" s="599"/>
      <c r="FT180" s="598"/>
      <c r="FU180" s="598"/>
      <c r="FV180" s="598"/>
      <c r="FW180" s="598"/>
      <c r="FX180" s="598"/>
      <c r="FY180" s="599"/>
      <c r="FZ180" s="599"/>
      <c r="GA180" s="539"/>
      <c r="GB180" s="539"/>
      <c r="GC180" s="539"/>
      <c r="GD180" s="539"/>
      <c r="GE180" s="539"/>
      <c r="GF180" s="539"/>
      <c r="GG180" s="539"/>
      <c r="GK180" s="1"/>
      <c r="GL180" s="70"/>
      <c r="GM180" s="65"/>
      <c r="GX180" s="1"/>
      <c r="GY180" s="1"/>
      <c r="HH180" s="65"/>
      <c r="HI180" s="520"/>
      <c r="HJ180" s="521"/>
      <c r="HK180" s="521"/>
      <c r="HL180" s="521"/>
      <c r="HM180" s="521"/>
      <c r="HN180" s="521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</row>
    <row r="181" spans="2:238" ht="4.5" hidden="1" customHeight="1">
      <c r="AW181" s="512"/>
      <c r="AY181" s="512"/>
      <c r="AZ181" s="512"/>
      <c r="BD181" s="512"/>
      <c r="BE181" s="512"/>
      <c r="BF181" s="512"/>
      <c r="BG181" s="512"/>
      <c r="BH181" s="467"/>
      <c r="BI181" s="512"/>
      <c r="BJ181" s="522"/>
      <c r="BK181" s="542"/>
      <c r="BL181" s="542"/>
      <c r="BM181" s="542"/>
      <c r="BN181" s="542"/>
      <c r="BO181" s="542"/>
      <c r="BP181" s="542"/>
      <c r="BQ181" s="542"/>
      <c r="BR181" s="517"/>
      <c r="BS181" s="421"/>
      <c r="BT181" s="421"/>
      <c r="BU181" s="421"/>
      <c r="BV181" s="421"/>
      <c r="BW181" s="615"/>
      <c r="BX181" s="459"/>
      <c r="BY181" s="459"/>
      <c r="BZ181" s="421"/>
      <c r="CA181" s="421"/>
      <c r="CB181" s="459"/>
      <c r="CC181" s="459"/>
      <c r="CD181" s="459"/>
      <c r="CE181" s="459"/>
      <c r="CF181" s="459"/>
      <c r="CG181" s="544"/>
      <c r="CH181" s="544"/>
      <c r="CI181" s="544"/>
      <c r="CJ181" s="544"/>
      <c r="CK181" s="416"/>
      <c r="CL181" s="416"/>
      <c r="CM181" s="416"/>
      <c r="CN181" s="416"/>
      <c r="CO181" s="416"/>
      <c r="CP181" s="416"/>
      <c r="CQ181" s="416"/>
      <c r="CR181" s="416"/>
      <c r="CS181" s="416"/>
      <c r="CT181" s="416"/>
      <c r="CU181" s="416"/>
      <c r="CV181" s="416"/>
      <c r="CW181" s="416"/>
      <c r="CX181" s="416"/>
      <c r="CY181" s="416"/>
      <c r="CZ181" s="445"/>
      <c r="DA181" s="445"/>
      <c r="DB181" s="445"/>
      <c r="DC181" s="536"/>
      <c r="DD181" s="580"/>
      <c r="DE181" s="536"/>
      <c r="DF181" s="400"/>
      <c r="DG181" s="400"/>
      <c r="DH181" s="400"/>
      <c r="DI181" s="400"/>
      <c r="DJ181" s="400"/>
      <c r="DK181" s="400"/>
      <c r="DL181" s="400"/>
      <c r="DM181" s="400"/>
      <c r="DN181" s="400"/>
      <c r="DO181" s="400"/>
      <c r="DP181" s="400"/>
      <c r="DQ181" s="400"/>
      <c r="DR181" s="400"/>
      <c r="DS181" s="400"/>
      <c r="DT181" s="400"/>
      <c r="DU181" s="400"/>
      <c r="DV181" s="400"/>
      <c r="DW181" s="400"/>
      <c r="DX181" s="400"/>
      <c r="DY181" s="400"/>
      <c r="DZ181" s="400"/>
      <c r="EA181" s="400"/>
      <c r="EB181" s="400"/>
      <c r="EC181" s="400"/>
      <c r="ED181" s="400"/>
      <c r="EE181" s="400"/>
      <c r="EF181" s="400"/>
      <c r="EG181" s="400"/>
      <c r="EH181" s="400"/>
      <c r="EI181" s="400"/>
      <c r="EJ181" s="400"/>
      <c r="EK181" s="400"/>
      <c r="EL181" s="400"/>
      <c r="EM181" s="400"/>
      <c r="EN181" s="400"/>
      <c r="EO181" s="400"/>
      <c r="EP181" s="439"/>
      <c r="EQ181" s="434"/>
      <c r="ER181" s="445"/>
      <c r="ES181" s="387"/>
      <c r="ET181" s="109"/>
      <c r="EU181" s="109"/>
      <c r="EV181" s="109"/>
      <c r="EW181" s="109"/>
      <c r="EX181" s="109"/>
      <c r="EY181" s="109"/>
      <c r="FH181" s="57"/>
      <c r="FN181" s="597"/>
      <c r="FO181" s="617"/>
      <c r="FP181" s="618"/>
      <c r="FQ181" s="597"/>
      <c r="FR181" s="598"/>
      <c r="FS181" s="599"/>
      <c r="FT181" s="598"/>
      <c r="FU181" s="598"/>
      <c r="FV181" s="598"/>
      <c r="FW181" s="598"/>
      <c r="FX181" s="598"/>
      <c r="FY181" s="599"/>
      <c r="FZ181" s="599"/>
      <c r="GA181" s="539"/>
      <c r="GB181" s="539"/>
      <c r="GC181" s="539"/>
      <c r="GD181" s="539"/>
      <c r="GE181" s="539"/>
      <c r="GF181" s="539"/>
      <c r="GG181" s="539"/>
      <c r="GK181" s="1"/>
      <c r="GL181" s="70"/>
      <c r="GM181" s="65"/>
      <c r="GX181" s="1"/>
      <c r="GY181" s="1"/>
      <c r="HH181" s="65"/>
      <c r="HI181" s="520"/>
      <c r="HJ181" s="521"/>
      <c r="HK181" s="521"/>
      <c r="HL181" s="521"/>
      <c r="HM181" s="521"/>
      <c r="HN181" s="521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</row>
    <row r="182" spans="2:238" ht="4" hidden="1" customHeight="1">
      <c r="AW182" s="512"/>
      <c r="AY182" s="512"/>
      <c r="AZ182" s="512"/>
      <c r="BD182" s="512"/>
      <c r="BE182" s="512"/>
      <c r="BF182" s="512"/>
      <c r="BG182" s="512"/>
      <c r="BH182" s="467"/>
      <c r="BI182" s="512"/>
      <c r="BJ182" s="619"/>
      <c r="BK182" s="542"/>
      <c r="BL182" s="542"/>
      <c r="BM182" s="542"/>
      <c r="BN182" s="542"/>
      <c r="BO182" s="542"/>
      <c r="BP182" s="542"/>
      <c r="BQ182" s="542"/>
      <c r="BR182" s="517"/>
      <c r="BS182" s="421"/>
      <c r="BT182" s="421"/>
      <c r="BU182" s="421"/>
      <c r="BV182" s="421"/>
      <c r="BW182" s="615"/>
      <c r="BX182" s="459"/>
      <c r="BY182" s="459"/>
      <c r="BZ182" s="421"/>
      <c r="CA182" s="421"/>
      <c r="CB182" s="459"/>
      <c r="CC182" s="459"/>
      <c r="CD182" s="459"/>
      <c r="CE182" s="459"/>
      <c r="CF182" s="459"/>
      <c r="CG182" s="544"/>
      <c r="CH182" s="544"/>
      <c r="CI182" s="544"/>
      <c r="CJ182" s="544"/>
      <c r="CK182" s="416"/>
      <c r="CL182" s="416"/>
      <c r="CM182" s="416"/>
      <c r="CN182" s="416"/>
      <c r="CO182" s="416"/>
      <c r="CP182" s="416"/>
      <c r="CQ182" s="416"/>
      <c r="CR182" s="416"/>
      <c r="CS182" s="416"/>
      <c r="CT182" s="416"/>
      <c r="CU182" s="416"/>
      <c r="CV182" s="416"/>
      <c r="CW182" s="416"/>
      <c r="CX182" s="416"/>
      <c r="CY182" s="416"/>
      <c r="CZ182" s="445"/>
      <c r="DA182" s="443" t="s">
        <v>60</v>
      </c>
      <c r="DB182" s="443"/>
      <c r="DC182" s="443"/>
      <c r="DD182" s="443"/>
      <c r="DE182" s="443"/>
      <c r="DF182" s="400"/>
      <c r="DG182" s="400"/>
      <c r="DH182" s="400"/>
      <c r="DI182" s="400"/>
      <c r="DJ182" s="400"/>
      <c r="DK182" s="400"/>
      <c r="DL182" s="400"/>
      <c r="DM182" s="400"/>
      <c r="DN182" s="400"/>
      <c r="DO182" s="400"/>
      <c r="DP182" s="400"/>
      <c r="DQ182" s="400"/>
      <c r="DR182" s="400"/>
      <c r="DS182" s="400"/>
      <c r="DT182" s="400"/>
      <c r="DU182" s="400"/>
      <c r="DV182" s="400"/>
      <c r="DW182" s="400"/>
      <c r="DX182" s="400"/>
      <c r="DY182" s="400"/>
      <c r="DZ182" s="400"/>
      <c r="EA182" s="400"/>
      <c r="EB182" s="400"/>
      <c r="EC182" s="400"/>
      <c r="ED182" s="400"/>
      <c r="EE182" s="400"/>
      <c r="EF182" s="400"/>
      <c r="EG182" s="400"/>
      <c r="EH182" s="400"/>
      <c r="EI182" s="400"/>
      <c r="EJ182" s="400"/>
      <c r="EK182" s="400"/>
      <c r="EL182" s="400"/>
      <c r="EM182" s="400"/>
      <c r="EN182" s="400"/>
      <c r="EO182" s="400"/>
      <c r="EP182" s="439"/>
      <c r="EQ182" s="434"/>
      <c r="ER182" s="445"/>
      <c r="ES182" s="387"/>
      <c r="ET182" s="109"/>
      <c r="EU182" s="109"/>
      <c r="EV182" s="109"/>
      <c r="EW182" s="109"/>
      <c r="EX182" s="109"/>
      <c r="EY182" s="109"/>
      <c r="FH182" s="57"/>
      <c r="FN182" s="597"/>
      <c r="FO182" s="617"/>
      <c r="FP182" s="618"/>
      <c r="FQ182" s="597"/>
      <c r="FR182" s="598"/>
      <c r="FS182" s="599"/>
      <c r="FT182" s="598"/>
      <c r="FU182" s="598"/>
      <c r="FV182" s="598"/>
      <c r="FW182" s="598"/>
      <c r="FX182" s="598"/>
      <c r="FY182" s="599"/>
      <c r="FZ182" s="599"/>
      <c r="GA182" s="539"/>
      <c r="GB182" s="539"/>
      <c r="GC182" s="539"/>
      <c r="GD182" s="539"/>
      <c r="GE182" s="539"/>
      <c r="GF182" s="539"/>
      <c r="GG182" s="539"/>
      <c r="GK182" s="1"/>
      <c r="GL182" s="70"/>
      <c r="GM182" s="65"/>
      <c r="GX182" s="1"/>
      <c r="GY182" s="1"/>
      <c r="HH182" s="65"/>
      <c r="HI182" s="520"/>
      <c r="HJ182" s="521"/>
      <c r="HK182" s="521"/>
      <c r="HL182" s="521"/>
      <c r="HM182" s="521"/>
      <c r="HN182" s="521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</row>
    <row r="183" spans="2:238" ht="25" hidden="1" customHeight="1">
      <c r="AW183" s="512"/>
      <c r="AY183" s="512"/>
      <c r="AZ183" s="512"/>
      <c r="BD183" s="512"/>
      <c r="BE183" s="512"/>
      <c r="BF183" s="512"/>
      <c r="BG183" s="512"/>
      <c r="BH183" s="467"/>
      <c r="BI183" s="512"/>
      <c r="BJ183" s="522"/>
      <c r="BK183" s="620"/>
      <c r="BL183" s="620"/>
      <c r="BM183" s="620"/>
      <c r="BN183" s="620"/>
      <c r="BO183" s="620"/>
      <c r="BP183" s="620"/>
      <c r="BQ183" s="620"/>
      <c r="BS183" s="621"/>
      <c r="BT183" s="621"/>
      <c r="BU183" s="621"/>
      <c r="BV183" s="621"/>
      <c r="BX183" s="2008" t="s">
        <v>636</v>
      </c>
      <c r="BY183" s="2008"/>
      <c r="CD183" s="622" t="s">
        <v>64</v>
      </c>
      <c r="CE183" s="622"/>
      <c r="CF183" s="622"/>
      <c r="CG183" s="622"/>
      <c r="CH183" s="407"/>
      <c r="CI183" s="407"/>
      <c r="CJ183" s="519"/>
      <c r="CK183" s="519"/>
      <c r="CL183" s="519"/>
      <c r="CM183" s="519"/>
      <c r="CN183" s="519"/>
      <c r="CO183" s="1984"/>
      <c r="CP183" s="1984"/>
      <c r="CQ183" s="407"/>
      <c r="CR183" s="407"/>
      <c r="CS183" s="407"/>
      <c r="CT183" s="517"/>
      <c r="CU183" s="517"/>
      <c r="CV183" s="517"/>
      <c r="CW183" s="517"/>
      <c r="CX183" s="517"/>
      <c r="CY183" s="517"/>
      <c r="CZ183" s="445"/>
      <c r="DA183" s="1960"/>
      <c r="DB183" s="1960"/>
      <c r="DC183" s="1960"/>
      <c r="DD183" s="1960"/>
      <c r="DE183" s="443"/>
      <c r="DF183" s="1960" t="s">
        <v>620</v>
      </c>
      <c r="DG183" s="1960"/>
      <c r="DH183" s="1960"/>
      <c r="DI183" s="1960"/>
      <c r="DJ183" s="1960"/>
      <c r="DK183" s="1960"/>
      <c r="DL183" s="1960"/>
      <c r="DM183" s="1960"/>
      <c r="DN183" s="1960"/>
      <c r="DO183" s="1960"/>
      <c r="DP183" s="1960"/>
      <c r="DQ183" s="1960"/>
      <c r="DR183" s="1960"/>
      <c r="DS183" s="1960"/>
      <c r="DT183" s="1960"/>
      <c r="DU183" s="1960"/>
      <c r="DV183" s="1960"/>
      <c r="DW183" s="1960"/>
      <c r="DX183" s="1960"/>
      <c r="DY183" s="1960"/>
      <c r="DZ183" s="1960"/>
      <c r="EA183" s="1960"/>
      <c r="EB183" s="1960"/>
      <c r="EC183" s="1960"/>
      <c r="ED183" s="1960"/>
      <c r="EE183" s="1960"/>
      <c r="EF183" s="1960"/>
      <c r="EG183" s="1960"/>
      <c r="EH183" s="1960"/>
      <c r="EI183" s="1960"/>
      <c r="EJ183" s="1960"/>
      <c r="EK183" s="1960"/>
      <c r="EL183" s="1960"/>
      <c r="EM183" s="1960"/>
      <c r="EN183" s="1960"/>
      <c r="EO183" s="1960"/>
      <c r="EP183" s="439"/>
      <c r="EQ183" s="434"/>
      <c r="ER183" s="445"/>
      <c r="ES183" s="387"/>
      <c r="ET183" s="109"/>
      <c r="EU183" s="109"/>
      <c r="EV183" s="109"/>
      <c r="EW183" s="109"/>
      <c r="EX183" s="109"/>
      <c r="EY183" s="109"/>
      <c r="FH183" s="57"/>
      <c r="FN183" s="597"/>
      <c r="FO183" s="617"/>
      <c r="FP183" s="618"/>
      <c r="FQ183" s="597"/>
      <c r="FR183" s="598"/>
      <c r="FS183" s="599"/>
      <c r="FT183" s="598"/>
      <c r="FU183" s="598"/>
      <c r="FV183" s="598"/>
      <c r="FW183" s="598"/>
      <c r="FX183" s="598"/>
      <c r="FY183" s="599"/>
      <c r="FZ183" s="599"/>
      <c r="GA183" s="539"/>
      <c r="GB183" s="539"/>
      <c r="GC183" s="539"/>
      <c r="GD183" s="539"/>
      <c r="GE183" s="539"/>
      <c r="GF183" s="539"/>
      <c r="GG183" s="539"/>
      <c r="GK183" s="1"/>
      <c r="GL183" s="70"/>
      <c r="GM183" s="65"/>
      <c r="GX183" s="1"/>
      <c r="GY183" s="1"/>
      <c r="HH183" s="65"/>
      <c r="HI183" s="520"/>
      <c r="HJ183" s="521"/>
      <c r="HK183" s="521"/>
      <c r="HL183" s="521"/>
      <c r="HM183" s="521"/>
      <c r="HN183" s="521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</row>
    <row r="184" spans="2:238" ht="25" hidden="1" customHeight="1" thickBot="1">
      <c r="AB184" s="460"/>
      <c r="AC184" s="460"/>
      <c r="AD184" s="460"/>
      <c r="AW184" s="512"/>
      <c r="AY184" s="512"/>
      <c r="AZ184" s="512"/>
      <c r="BD184" s="512"/>
      <c r="BE184" s="512"/>
      <c r="BF184" s="512"/>
      <c r="BG184" s="512"/>
      <c r="BH184" s="467"/>
      <c r="BI184" s="512"/>
      <c r="BJ184" s="522"/>
      <c r="BK184" s="620"/>
      <c r="BL184" s="620"/>
      <c r="BM184" s="620"/>
      <c r="BN184" s="620"/>
      <c r="BO184" s="620"/>
      <c r="BP184" s="620"/>
      <c r="BQ184" s="620"/>
      <c r="BR184" s="621"/>
      <c r="BS184" s="621"/>
      <c r="BT184" s="621"/>
      <c r="BU184" s="621"/>
      <c r="BV184" s="621"/>
      <c r="BX184" s="2006" t="s">
        <v>82</v>
      </c>
      <c r="BY184" s="2006"/>
      <c r="CD184" s="1985" t="s">
        <v>1</v>
      </c>
      <c r="CE184" s="1985"/>
      <c r="CF184" s="1985"/>
      <c r="CG184" s="1985"/>
      <c r="CH184" s="407"/>
      <c r="CI184" s="407"/>
      <c r="CJ184" s="519"/>
      <c r="CK184" s="519"/>
      <c r="CL184" s="519"/>
      <c r="CM184" s="519"/>
      <c r="CN184" s="519"/>
      <c r="CO184" s="407"/>
      <c r="CP184" s="407"/>
      <c r="CQ184" s="407"/>
      <c r="CR184" s="407"/>
      <c r="CS184" s="407"/>
      <c r="CT184" s="407"/>
      <c r="CU184" s="623"/>
      <c r="CV184" s="623"/>
      <c r="CW184" s="623"/>
      <c r="CX184" s="623"/>
      <c r="CY184" s="623"/>
      <c r="CZ184" s="445"/>
      <c r="DA184" s="1960"/>
      <c r="DB184" s="1960"/>
      <c r="DC184" s="1960"/>
      <c r="DD184" s="1960"/>
      <c r="DE184" s="443"/>
      <c r="DF184" s="1959" t="s">
        <v>65</v>
      </c>
      <c r="DG184" s="1959"/>
      <c r="DH184" s="1959"/>
      <c r="DI184" s="1959"/>
      <c r="DJ184" s="443"/>
      <c r="DK184" s="443"/>
      <c r="DL184" s="443"/>
      <c r="DM184" s="443"/>
      <c r="DN184" s="443"/>
      <c r="DO184" s="443"/>
      <c r="DP184" s="443"/>
      <c r="DQ184" s="443"/>
      <c r="DR184" s="443"/>
      <c r="DS184" s="443"/>
      <c r="DT184" s="443"/>
      <c r="DU184" s="443"/>
      <c r="DV184" s="443"/>
      <c r="DW184" s="443"/>
      <c r="DX184" s="443"/>
      <c r="DY184" s="443"/>
      <c r="DZ184" s="443"/>
      <c r="EA184" s="443"/>
      <c r="EB184" s="443"/>
      <c r="EC184" s="443"/>
      <c r="ED184" s="443"/>
      <c r="EE184" s="443"/>
      <c r="EF184" s="443"/>
      <c r="EG184" s="443"/>
      <c r="EH184" s="443"/>
      <c r="EI184" s="443"/>
      <c r="EJ184" s="443"/>
      <c r="EK184" s="443"/>
      <c r="EL184" s="443"/>
      <c r="EM184" s="443"/>
      <c r="EN184" s="443"/>
      <c r="EO184" s="443"/>
      <c r="EP184" s="439"/>
      <c r="EQ184" s="439"/>
      <c r="ER184" s="400"/>
      <c r="ES184" s="381"/>
      <c r="ET184" s="530"/>
      <c r="EU184" s="109"/>
      <c r="EV184" s="109"/>
      <c r="EW184" s="109"/>
      <c r="EX184" s="109"/>
      <c r="EY184" s="109"/>
      <c r="FH184" s="57"/>
      <c r="FN184" s="597"/>
      <c r="FO184" s="617"/>
      <c r="FP184" s="618"/>
      <c r="FQ184" s="597"/>
      <c r="FR184" s="598"/>
      <c r="FS184" s="599"/>
      <c r="FT184" s="598"/>
      <c r="FU184" s="598"/>
      <c r="FV184" s="598"/>
      <c r="FW184" s="598"/>
      <c r="FX184" s="598"/>
      <c r="FY184" s="599"/>
      <c r="FZ184" s="599"/>
      <c r="GA184" s="539"/>
      <c r="GB184" s="539"/>
      <c r="GC184" s="539"/>
      <c r="GD184" s="539"/>
      <c r="GE184" s="539"/>
      <c r="GF184" s="539"/>
      <c r="GG184" s="539"/>
      <c r="GK184" s="1"/>
      <c r="GL184" s="70"/>
      <c r="GM184" s="65"/>
      <c r="GX184" s="1"/>
      <c r="GY184" s="1"/>
      <c r="HH184" s="65"/>
      <c r="HI184" s="520"/>
      <c r="HJ184" s="521"/>
      <c r="HK184" s="521"/>
      <c r="HL184" s="521"/>
      <c r="HM184" s="521"/>
      <c r="HN184" s="521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</row>
    <row r="185" spans="2:238" ht="25" hidden="1" customHeight="1">
      <c r="AB185" s="460"/>
      <c r="AC185" s="460"/>
      <c r="AD185" s="460"/>
      <c r="AW185" s="512"/>
      <c r="AY185" s="512"/>
      <c r="AZ185" s="512"/>
      <c r="BD185" s="512"/>
      <c r="BE185" s="512"/>
      <c r="BF185" s="512"/>
      <c r="BG185" s="512"/>
      <c r="BH185" s="467"/>
      <c r="BI185" s="512"/>
      <c r="BJ185" s="522"/>
      <c r="BK185" s="620"/>
      <c r="BL185" s="620"/>
      <c r="BM185" s="620"/>
      <c r="BN185" s="620"/>
      <c r="BO185" s="620"/>
      <c r="BP185" s="620"/>
      <c r="BQ185" s="620"/>
      <c r="BR185" s="1987" t="s">
        <v>62</v>
      </c>
      <c r="BS185" s="1987"/>
      <c r="BT185" s="1987"/>
      <c r="BU185" s="1987"/>
      <c r="BV185" s="1987"/>
      <c r="BW185" s="1983" t="s">
        <v>637</v>
      </c>
      <c r="BX185" s="1983"/>
      <c r="BY185" s="1983"/>
      <c r="BZ185" s="1984" t="s">
        <v>638</v>
      </c>
      <c r="CA185" s="1984"/>
      <c r="CB185" s="1984"/>
      <c r="CC185" s="1984"/>
      <c r="CD185" s="1984"/>
      <c r="CE185" s="1984"/>
      <c r="CF185" s="1984"/>
      <c r="CG185" s="1984"/>
      <c r="CH185" s="1984"/>
      <c r="CI185" s="1984"/>
      <c r="CJ185" s="1988" t="str">
        <f>AM130</f>
        <v/>
      </c>
      <c r="CK185" s="1988"/>
      <c r="CL185" s="1988"/>
      <c r="CM185" s="1988"/>
      <c r="CN185" s="1988"/>
      <c r="CO185" s="1988"/>
      <c r="CP185" s="1988" t="str">
        <f>AM135</f>
        <v/>
      </c>
      <c r="CQ185" s="1988"/>
      <c r="CR185" s="1988"/>
      <c r="CS185" s="1988"/>
      <c r="CT185" s="1988"/>
      <c r="CU185" s="1988"/>
      <c r="CV185" s="624"/>
      <c r="CW185" s="624"/>
      <c r="CX185" s="624"/>
      <c r="CY185" s="624"/>
      <c r="CZ185" s="445"/>
      <c r="DA185" s="1960"/>
      <c r="DB185" s="1960"/>
      <c r="DC185" s="1960"/>
      <c r="DD185" s="1960"/>
      <c r="DE185" s="443"/>
      <c r="DF185" s="1959" t="s">
        <v>66</v>
      </c>
      <c r="DG185" s="1959"/>
      <c r="DH185" s="1959"/>
      <c r="DI185" s="1959"/>
      <c r="DJ185" s="1959"/>
      <c r="DK185" s="1959"/>
      <c r="DL185" s="446"/>
      <c r="DM185" s="446"/>
      <c r="DN185" s="437"/>
      <c r="DO185" s="437"/>
      <c r="DP185" s="437"/>
      <c r="DQ185" s="446"/>
      <c r="DR185" s="400"/>
      <c r="DS185" s="400"/>
      <c r="DT185" s="400"/>
      <c r="DU185" s="400"/>
      <c r="DV185" s="400"/>
      <c r="DW185" s="400"/>
      <c r="DX185" s="400"/>
      <c r="DY185" s="1955" t="str">
        <f>IF(DN186="","","Advance TLE Selection:")</f>
        <v/>
      </c>
      <c r="DZ185" s="1955"/>
      <c r="EA185" s="1955"/>
      <c r="EB185" s="1955"/>
      <c r="EC185" s="1955"/>
      <c r="ED185" s="1955"/>
      <c r="EE185" s="1955"/>
      <c r="EF185" s="1955"/>
      <c r="EG185" s="1955"/>
      <c r="EH185" s="1955"/>
      <c r="EI185" s="1955"/>
      <c r="EJ185" s="1955"/>
      <c r="EK185" s="1955"/>
      <c r="EL185" s="1955"/>
      <c r="EM185" s="1955"/>
      <c r="EN185" s="1955"/>
      <c r="EO185" s="1955"/>
      <c r="EP185" s="439"/>
      <c r="EQ185" s="439"/>
      <c r="ER185" s="400"/>
      <c r="ES185" s="381"/>
      <c r="ET185" s="530"/>
      <c r="EU185" s="109"/>
      <c r="EV185" s="625"/>
      <c r="EW185" s="109"/>
      <c r="EX185" s="109"/>
      <c r="EY185" s="109"/>
      <c r="FH185" s="57"/>
      <c r="FI185" s="56">
        <f>IF(GI515=TRUE,1,0)</f>
        <v>0</v>
      </c>
      <c r="FK185" s="56">
        <f>FK177+FK178</f>
        <v>0</v>
      </c>
      <c r="FN185" s="606" t="str">
        <f>IF(AS70=FN197,FM176,IF(AS70=FN198,FM171,IF(AS70="","")))</f>
        <v/>
      </c>
      <c r="FO185" s="606" t="str">
        <f>IF(AS70=FN197,FO186,IF(AS70=FN198,FO186,IF(AS70="","")))</f>
        <v/>
      </c>
      <c r="FP185" s="607" t="str">
        <f>IF(FO185="","",FN185*FO185)</f>
        <v/>
      </c>
      <c r="FQ185" s="608">
        <f>IF(FP185="",0,FP185)</f>
        <v>0</v>
      </c>
      <c r="FR185" s="598"/>
      <c r="FS185" s="599"/>
      <c r="FT185" s="598"/>
      <c r="FU185" s="626"/>
      <c r="FV185" s="626"/>
      <c r="FW185" s="626"/>
      <c r="FX185" s="626"/>
      <c r="FY185" s="627"/>
      <c r="FZ185" s="627"/>
      <c r="GA185" s="628"/>
      <c r="GB185" s="628"/>
      <c r="GC185" s="628"/>
      <c r="GD185" s="628"/>
      <c r="GE185" s="628"/>
      <c r="GF185" s="628"/>
      <c r="GG185" s="628"/>
      <c r="GH185" s="56"/>
      <c r="GI185" s="56"/>
      <c r="GJ185" s="56"/>
      <c r="GK185" s="56"/>
      <c r="GL185" s="629"/>
      <c r="GM185" s="630"/>
      <c r="GN185" s="56"/>
      <c r="GO185" s="56"/>
      <c r="GP185" s="56"/>
      <c r="GQ185" s="56"/>
      <c r="GR185" s="56"/>
      <c r="GS185" s="56"/>
      <c r="GT185" s="56"/>
      <c r="GU185" s="56"/>
      <c r="GV185" s="56"/>
      <c r="GW185" s="56"/>
      <c r="GX185" s="56"/>
      <c r="GY185" s="56"/>
      <c r="GZ185" s="56"/>
      <c r="HA185" s="56"/>
      <c r="HB185" s="56"/>
      <c r="HC185" s="56"/>
      <c r="HD185" s="56"/>
      <c r="HE185" s="56"/>
      <c r="HF185" s="56"/>
      <c r="HG185" s="56"/>
      <c r="HH185" s="630"/>
      <c r="HI185" s="631"/>
      <c r="HJ185" s="1978" t="s">
        <v>67</v>
      </c>
      <c r="HK185" s="1978"/>
      <c r="HL185" s="1978"/>
      <c r="HM185" s="1978"/>
      <c r="HN185" s="1978"/>
      <c r="HO185" s="1981" t="s">
        <v>68</v>
      </c>
      <c r="HP185" s="1981"/>
      <c r="HQ185" s="1981"/>
      <c r="HR185" s="1981"/>
      <c r="HS185" s="1981"/>
      <c r="HT185" s="632"/>
      <c r="HU185" s="633"/>
      <c r="HV185" s="634"/>
      <c r="HW185" s="1982"/>
      <c r="HX185" s="1982"/>
      <c r="HY185" s="1982"/>
      <c r="HZ185" s="1982"/>
      <c r="IA185" s="1982"/>
      <c r="IB185" s="1982"/>
      <c r="IC185" s="1982"/>
      <c r="ID185" s="529"/>
    </row>
    <row r="186" spans="2:238" ht="25" hidden="1" customHeight="1">
      <c r="AW186" s="512"/>
      <c r="AY186" s="512"/>
      <c r="AZ186" s="512"/>
      <c r="BD186" s="512"/>
      <c r="BE186" s="512"/>
      <c r="BF186" s="512"/>
      <c r="BG186" s="512"/>
      <c r="BH186" s="467"/>
      <c r="BI186" s="512"/>
      <c r="BJ186" s="522"/>
      <c r="BK186" s="620"/>
      <c r="BL186" s="620"/>
      <c r="BM186" s="620"/>
      <c r="BN186" s="620"/>
      <c r="BO186" s="620"/>
      <c r="BP186" s="620"/>
      <c r="BQ186" s="620"/>
      <c r="CA186" s="421"/>
      <c r="CB186" s="421"/>
      <c r="CC186" s="421"/>
      <c r="CD186" s="421"/>
      <c r="CE186" s="421"/>
      <c r="CF186" s="421"/>
      <c r="CG186" s="1986" t="str">
        <f>IF(H135="","","lbs")</f>
        <v/>
      </c>
      <c r="CH186" s="1986"/>
      <c r="CI186" s="1986"/>
      <c r="CJ186" s="1988"/>
      <c r="CK186" s="1988"/>
      <c r="CL186" s="1988"/>
      <c r="CM186" s="1988"/>
      <c r="CN186" s="1988"/>
      <c r="CO186" s="1988"/>
      <c r="CP186" s="1988"/>
      <c r="CQ186" s="1988"/>
      <c r="CR186" s="1988"/>
      <c r="CS186" s="1988"/>
      <c r="CT186" s="1988"/>
      <c r="CU186" s="1988"/>
      <c r="CV186" s="517"/>
      <c r="CW186" s="517"/>
      <c r="CX186" s="517"/>
      <c r="CY186" s="517"/>
      <c r="CZ186" s="445"/>
      <c r="DA186" s="1960"/>
      <c r="DB186" s="1960"/>
      <c r="DC186" s="1960"/>
      <c r="DD186" s="1960"/>
      <c r="DE186" s="443"/>
      <c r="DF186" s="1959" t="s">
        <v>70</v>
      </c>
      <c r="DG186" s="1959"/>
      <c r="DH186" s="1959"/>
      <c r="DI186" s="1959"/>
      <c r="DJ186" s="1955"/>
      <c r="DK186" s="1955"/>
      <c r="DL186" s="400"/>
      <c r="DM186" s="400"/>
      <c r="DN186" s="1959" t="str">
        <f>IF(GF531=TRUE," Days at Old PDS","")</f>
        <v/>
      </c>
      <c r="DO186" s="1959"/>
      <c r="DP186" s="1959"/>
      <c r="DQ186" s="1959"/>
      <c r="DR186" s="1959"/>
      <c r="DS186" s="1959"/>
      <c r="DT186" s="1959"/>
      <c r="DU186" s="1959"/>
      <c r="DV186" s="1959"/>
      <c r="DW186" s="1959"/>
      <c r="DX186" s="1959"/>
      <c r="DZ186" s="478"/>
      <c r="EA186" s="478"/>
      <c r="EB186" s="478"/>
      <c r="EC186" s="478"/>
      <c r="ED186" s="478"/>
      <c r="EE186" s="478"/>
      <c r="EF186" s="478"/>
      <c r="EG186" s="478"/>
      <c r="EH186" s="478"/>
      <c r="EI186" s="478"/>
      <c r="EJ186" s="478"/>
      <c r="EK186" s="478"/>
      <c r="EL186" s="478"/>
      <c r="EM186" s="478"/>
      <c r="EN186" s="478"/>
      <c r="EO186" s="400"/>
      <c r="EP186" s="439"/>
      <c r="EQ186" s="439"/>
      <c r="ER186" s="400"/>
      <c r="ES186" s="381"/>
      <c r="ET186" s="530"/>
      <c r="EU186" s="530"/>
      <c r="EV186" s="109"/>
      <c r="EW186" s="109"/>
      <c r="EX186" s="109"/>
      <c r="EY186" s="109"/>
      <c r="FH186" s="57"/>
      <c r="FI186" s="56">
        <f>IF(GI516=TRUE,1,0)</f>
        <v>0</v>
      </c>
      <c r="FK186" s="56" t="b">
        <f>IF(FK185=0,FALSE,TRUE)</f>
        <v>0</v>
      </c>
      <c r="FN186" s="635"/>
      <c r="FO186" s="597">
        <f>IF(AM70="",0,AM70)</f>
        <v>0</v>
      </c>
      <c r="FP186" s="636"/>
      <c r="FQ186" s="635"/>
      <c r="FR186" s="637"/>
      <c r="FS186" s="638"/>
      <c r="FT186" s="637"/>
      <c r="FU186" s="639"/>
      <c r="FV186" s="639"/>
      <c r="FW186" s="639"/>
      <c r="FX186" s="639"/>
      <c r="FY186" s="640"/>
      <c r="FZ186" s="640"/>
      <c r="GA186" s="641"/>
      <c r="GB186" s="641"/>
      <c r="GC186" s="641"/>
      <c r="GD186" s="641"/>
      <c r="GE186" s="641"/>
      <c r="GF186" s="641"/>
      <c r="GG186" s="641"/>
      <c r="GH186" s="583"/>
      <c r="GI186" s="56"/>
      <c r="GJ186" s="56"/>
      <c r="GK186" s="56"/>
      <c r="GL186" s="629"/>
      <c r="GM186" s="630"/>
      <c r="GN186" s="56"/>
      <c r="GO186" s="56"/>
      <c r="GP186" s="56"/>
      <c r="GQ186" s="56"/>
      <c r="GR186" s="56"/>
      <c r="GS186" s="56"/>
      <c r="GT186" s="56"/>
      <c r="GU186" s="56"/>
      <c r="GV186" s="56"/>
      <c r="GW186" s="56"/>
      <c r="GX186" s="56"/>
      <c r="GY186" s="56"/>
      <c r="GZ186" s="56"/>
      <c r="HA186" s="56"/>
      <c r="HB186" s="56"/>
      <c r="HC186" s="56"/>
      <c r="HD186" s="56"/>
      <c r="HE186" s="56"/>
      <c r="HF186" s="56"/>
      <c r="HG186" s="56"/>
      <c r="HH186" s="630"/>
      <c r="HI186" s="642"/>
      <c r="HJ186" s="1979"/>
      <c r="HK186" s="1979"/>
      <c r="HL186" s="1979"/>
      <c r="HM186" s="1979"/>
      <c r="HN186" s="1979"/>
      <c r="HO186" s="1914" t="s">
        <v>71</v>
      </c>
      <c r="HP186" s="1914"/>
      <c r="HQ186" s="1914"/>
      <c r="HR186" s="1914"/>
      <c r="HS186" s="1914"/>
      <c r="HT186" s="1914"/>
      <c r="HU186" s="1914"/>
      <c r="HV186" s="1914"/>
      <c r="HW186" s="1914"/>
      <c r="HX186" s="1914"/>
      <c r="HY186" s="1914"/>
      <c r="HZ186" s="1914"/>
      <c r="IA186" s="1914"/>
      <c r="IB186" s="1914"/>
      <c r="IC186" s="1914"/>
      <c r="ID186" s="568"/>
    </row>
    <row r="187" spans="2:238" ht="25" hidden="1" customHeight="1">
      <c r="U187" s="1461" t="str">
        <f>IF(O25="","","Report Date:")</f>
        <v/>
      </c>
      <c r="AA187" s="1460" t="str">
        <f>CK165</f>
        <v/>
      </c>
      <c r="AW187" s="512"/>
      <c r="AY187" s="512"/>
      <c r="AZ187" s="512"/>
      <c r="BD187" s="512"/>
      <c r="BE187" s="512"/>
      <c r="BF187" s="512"/>
      <c r="BG187" s="512"/>
      <c r="BH187" s="467"/>
      <c r="BI187" s="512"/>
      <c r="BJ187" s="522"/>
      <c r="BK187" s="620"/>
      <c r="BL187" s="620"/>
      <c r="BM187" s="620"/>
      <c r="BN187" s="620"/>
      <c r="BO187" s="620"/>
      <c r="BP187" s="620"/>
      <c r="BQ187" s="620"/>
      <c r="BZ187" s="421"/>
      <c r="CA187" s="421"/>
      <c r="CB187" s="421"/>
      <c r="CC187" s="421"/>
      <c r="CD187" s="421"/>
      <c r="CE187" s="421"/>
      <c r="CF187" s="421"/>
      <c r="CG187" s="1986"/>
      <c r="CH187" s="1986"/>
      <c r="CI187" s="1986"/>
      <c r="CJ187" s="1984" t="s">
        <v>31</v>
      </c>
      <c r="CK187" s="1984"/>
      <c r="CL187" s="1984"/>
      <c r="CM187" s="1984"/>
      <c r="CN187" s="1984"/>
      <c r="CO187" s="1984"/>
      <c r="CP187" s="1984" t="s">
        <v>36</v>
      </c>
      <c r="CQ187" s="1984"/>
      <c r="CR187" s="1984"/>
      <c r="CS187" s="1984"/>
      <c r="CT187" s="1984"/>
      <c r="CU187" s="1984"/>
      <c r="CV187" s="517"/>
      <c r="CW187" s="517"/>
      <c r="CX187" s="517"/>
      <c r="CY187" s="517"/>
      <c r="CZ187" s="445"/>
      <c r="DA187" s="1960"/>
      <c r="DB187" s="1960"/>
      <c r="DC187" s="1960"/>
      <c r="DD187" s="1960"/>
      <c r="DE187" s="443"/>
      <c r="DF187" s="1959" t="s">
        <v>73</v>
      </c>
      <c r="DG187" s="1959"/>
      <c r="DH187" s="1959"/>
      <c r="DI187" s="1959"/>
      <c r="DJ187" s="1955"/>
      <c r="DK187" s="1955"/>
      <c r="DL187" s="400"/>
      <c r="DM187" s="400"/>
      <c r="DN187" s="1959" t="str">
        <f>IF(GF531=TRUE," Days at New  PDS","")</f>
        <v/>
      </c>
      <c r="DO187" s="1959"/>
      <c r="DP187" s="1959"/>
      <c r="DQ187" s="1959"/>
      <c r="DR187" s="1959"/>
      <c r="DS187" s="1959"/>
      <c r="DT187" s="1959"/>
      <c r="DU187" s="1959"/>
      <c r="DV187" s="1959"/>
      <c r="DW187" s="1959"/>
      <c r="DX187" s="1959"/>
      <c r="DZ187" s="478"/>
      <c r="EA187" s="478"/>
      <c r="EB187" s="478"/>
      <c r="EC187" s="478"/>
      <c r="ED187" s="478"/>
      <c r="EE187" s="478"/>
      <c r="EF187" s="478"/>
      <c r="EG187" s="478"/>
      <c r="EH187" s="478"/>
      <c r="EI187" s="478"/>
      <c r="EJ187" s="478"/>
      <c r="EK187" s="478"/>
      <c r="EL187" s="478"/>
      <c r="EM187" s="478"/>
      <c r="EN187" s="478"/>
      <c r="EO187" s="400"/>
      <c r="EP187" s="439"/>
      <c r="EQ187" s="439"/>
      <c r="ER187" s="400"/>
      <c r="ES187" s="381"/>
      <c r="ET187" s="530"/>
      <c r="EU187" s="530"/>
      <c r="EV187" s="109"/>
      <c r="EW187" s="109"/>
      <c r="EX187" s="109"/>
      <c r="EY187" s="109"/>
      <c r="FH187" s="57" t="e">
        <f>IF(AY56&gt;=1,"",IF(#REF!="",TRUE,TRUE))</f>
        <v>#REF!</v>
      </c>
      <c r="FI187" s="56">
        <f>IF(GI518=TRUE,1,0)</f>
        <v>0</v>
      </c>
      <c r="FK187" s="56" t="b">
        <f>IF(AT139="",FALSE,TRUE)</f>
        <v>0</v>
      </c>
      <c r="FL187" s="1">
        <f>IF(FK187=FALSE,1,2)</f>
        <v>1</v>
      </c>
      <c r="FN187" s="635"/>
      <c r="FO187" s="635"/>
      <c r="FP187" s="635"/>
      <c r="FR187" s="637"/>
      <c r="FS187" s="638"/>
      <c r="FT187" s="637"/>
      <c r="FU187" s="639"/>
      <c r="FV187" s="639"/>
      <c r="FW187" s="639"/>
      <c r="FX187" s="639"/>
      <c r="FY187" s="640"/>
      <c r="FZ187" s="640"/>
      <c r="GA187" s="641"/>
      <c r="GB187" s="641"/>
      <c r="GC187" s="641"/>
      <c r="GD187" s="641"/>
      <c r="GE187" s="641"/>
      <c r="GF187" s="641"/>
      <c r="GG187" s="641"/>
      <c r="GH187" s="583"/>
      <c r="GI187" s="56"/>
      <c r="GJ187" s="56"/>
      <c r="GK187" s="56"/>
      <c r="GL187" s="629"/>
      <c r="GM187" s="630"/>
      <c r="GN187" s="56"/>
      <c r="GO187" s="56"/>
      <c r="GP187" s="56"/>
      <c r="GQ187" s="56"/>
      <c r="GR187" s="56"/>
      <c r="GS187" s="56"/>
      <c r="GT187" s="56"/>
      <c r="GU187" s="56"/>
      <c r="GV187" s="56"/>
      <c r="GW187" s="56"/>
      <c r="GX187" s="56"/>
      <c r="GY187" s="56"/>
      <c r="GZ187" s="56"/>
      <c r="HA187" s="56"/>
      <c r="HB187" s="56"/>
      <c r="HC187" s="56"/>
      <c r="HD187" s="56"/>
      <c r="HE187" s="56"/>
      <c r="HF187" s="56"/>
      <c r="HG187" s="56"/>
      <c r="HH187" s="630"/>
      <c r="HI187" s="642"/>
      <c r="HJ187" s="1979"/>
      <c r="HK187" s="1979"/>
      <c r="HL187" s="1979"/>
      <c r="HM187" s="1979"/>
      <c r="HN187" s="1979"/>
      <c r="HO187" s="1977" t="s">
        <v>74</v>
      </c>
      <c r="HP187" s="1977"/>
      <c r="HQ187" s="1977"/>
      <c r="HR187" s="1977"/>
      <c r="HS187" s="1977"/>
      <c r="HT187" s="1977"/>
      <c r="HU187" s="614">
        <f>AH139</f>
        <v>0</v>
      </c>
      <c r="HV187" s="1977" t="s">
        <v>75</v>
      </c>
      <c r="HW187" s="1977"/>
      <c r="HX187" s="1977"/>
      <c r="HY187" s="1977"/>
      <c r="HZ187" s="1977"/>
      <c r="IA187" s="1977"/>
      <c r="IB187" s="1977"/>
      <c r="IC187" s="614">
        <f>AN139</f>
        <v>0</v>
      </c>
      <c r="ID187" s="568"/>
    </row>
    <row r="188" spans="2:238" ht="25" hidden="1" customHeight="1" thickBot="1">
      <c r="U188" s="1459" t="str">
        <f>IF(AA25="","","*")</f>
        <v/>
      </c>
      <c r="AW188" s="512"/>
      <c r="AY188" s="512"/>
      <c r="AZ188" s="512"/>
      <c r="BD188" s="512"/>
      <c r="BE188" s="512"/>
      <c r="BF188" s="512"/>
      <c r="BG188" s="512"/>
      <c r="BH188" s="467"/>
      <c r="BI188" s="512"/>
      <c r="BJ188" s="522"/>
      <c r="BK188" s="620"/>
      <c r="BL188" s="620"/>
      <c r="BM188" s="620"/>
      <c r="BN188" s="620"/>
      <c r="BO188" s="620"/>
      <c r="BP188" s="620"/>
      <c r="BQ188" s="620"/>
      <c r="BZ188" s="1983" t="s">
        <v>72</v>
      </c>
      <c r="CA188" s="1983"/>
      <c r="CB188" s="1983"/>
      <c r="CC188" s="1983"/>
      <c r="CD188" s="1983"/>
      <c r="CE188" s="1983"/>
      <c r="CF188" s="1983"/>
      <c r="CG188" s="1983"/>
      <c r="CH188" s="1983"/>
      <c r="CI188" s="1983"/>
      <c r="CJ188" s="1984" t="s">
        <v>635</v>
      </c>
      <c r="CK188" s="1984"/>
      <c r="CL188" s="1984"/>
      <c r="CM188" s="1984"/>
      <c r="CN188" s="1984"/>
      <c r="CO188" s="1984"/>
      <c r="CP188" s="1984"/>
      <c r="CQ188" s="1984"/>
      <c r="CR188" s="1984"/>
      <c r="CS188" s="1984"/>
      <c r="CT188" s="1984"/>
      <c r="CU188" s="517"/>
      <c r="CV188" s="517"/>
      <c r="CW188" s="517"/>
      <c r="CX188" s="517"/>
      <c r="CY188" s="517"/>
      <c r="CZ188" s="445"/>
      <c r="DA188" s="1960"/>
      <c r="DB188" s="1960"/>
      <c r="DC188" s="1960"/>
      <c r="DD188" s="1960"/>
      <c r="DE188" s="443"/>
      <c r="DF188" s="1959" t="s">
        <v>77</v>
      </c>
      <c r="DG188" s="1959"/>
      <c r="DH188" s="1959"/>
      <c r="DI188" s="1959"/>
      <c r="DJ188" s="1955"/>
      <c r="DK188" s="1955"/>
      <c r="DL188" s="400"/>
      <c r="DM188" s="400"/>
      <c r="DN188" s="1959" t="str">
        <f>IF(GF531=TRUE," What is being Advanced ","")</f>
        <v/>
      </c>
      <c r="DO188" s="1959"/>
      <c r="DP188" s="1959"/>
      <c r="DQ188" s="1959"/>
      <c r="DR188" s="1959"/>
      <c r="DS188" s="1959"/>
      <c r="DT188" s="1959"/>
      <c r="DU188" s="1959"/>
      <c r="DV188" s="1959"/>
      <c r="DW188" s="1959"/>
      <c r="DX188" s="1959"/>
      <c r="DY188" s="1"/>
      <c r="DZ188" s="478"/>
      <c r="EA188" s="478"/>
      <c r="EB188" s="478"/>
      <c r="EC188" s="478"/>
      <c r="ED188" s="478"/>
      <c r="EE188" s="478"/>
      <c r="EF188" s="478"/>
      <c r="EG188" s="478"/>
      <c r="EH188" s="478"/>
      <c r="EI188" s="478"/>
      <c r="EJ188" s="478"/>
      <c r="EK188" s="478"/>
      <c r="EL188" s="478"/>
      <c r="EM188" s="478"/>
      <c r="EN188" s="478"/>
      <c r="EO188" s="400"/>
      <c r="EP188" s="439"/>
      <c r="EQ188" s="434"/>
      <c r="ER188" s="445"/>
      <c r="ES188" s="387"/>
      <c r="ET188" s="109"/>
      <c r="EU188" s="109"/>
      <c r="EV188" s="109"/>
      <c r="EW188" s="109"/>
      <c r="EX188" s="109"/>
      <c r="EY188" s="109"/>
      <c r="FH188" s="57"/>
      <c r="FI188" s="56">
        <f>IF(GA359=TRUE,1,0)</f>
        <v>0</v>
      </c>
      <c r="FJ188" s="56">
        <f>IF(FI206=TRUE,0,1)</f>
        <v>0</v>
      </c>
      <c r="FK188" s="1">
        <f>IF(FJ178=TRUE,0,1)</f>
        <v>0</v>
      </c>
      <c r="FL188" s="1">
        <f>IF(FJ188+FK188&gt;=1,TRUE,0)</f>
        <v>0</v>
      </c>
      <c r="FN188" s="644"/>
      <c r="FO188" s="644"/>
      <c r="FP188" s="635"/>
      <c r="FQ188" s="635"/>
      <c r="FR188" s="637"/>
      <c r="FS188" s="638"/>
      <c r="FT188" s="637"/>
      <c r="FU188" s="639"/>
      <c r="FV188" s="639"/>
      <c r="FW188" s="639"/>
      <c r="FX188" s="639"/>
      <c r="FY188" s="640"/>
      <c r="FZ188" s="640"/>
      <c r="GA188" s="641"/>
      <c r="GB188" s="641"/>
      <c r="GC188" s="641"/>
      <c r="GD188" s="641"/>
      <c r="GE188" s="641"/>
      <c r="GF188" s="641"/>
      <c r="GG188" s="641"/>
      <c r="GH188" s="583"/>
      <c r="GI188" s="56"/>
      <c r="GJ188" s="56"/>
      <c r="GK188" s="56"/>
      <c r="GL188" s="629"/>
      <c r="GM188" s="630"/>
      <c r="GN188" s="56"/>
      <c r="GO188" s="56"/>
      <c r="GP188" s="56"/>
      <c r="GQ188" s="56"/>
      <c r="GR188" s="56"/>
      <c r="GS188" s="56"/>
      <c r="GT188" s="56"/>
      <c r="GU188" s="56"/>
      <c r="GV188" s="56"/>
      <c r="GW188" s="56"/>
      <c r="GX188" s="56"/>
      <c r="GY188" s="56"/>
      <c r="GZ188" s="56"/>
      <c r="HA188" s="56"/>
      <c r="HB188" s="56"/>
      <c r="HC188" s="56"/>
      <c r="HD188" s="56"/>
      <c r="HE188" s="56"/>
      <c r="HF188" s="56"/>
      <c r="HG188" s="56"/>
      <c r="HH188" s="630"/>
      <c r="HI188" s="642"/>
      <c r="HJ188" s="1980"/>
      <c r="HK188" s="1980"/>
      <c r="HL188" s="1980"/>
      <c r="HM188" s="1980"/>
      <c r="HN188" s="1980"/>
      <c r="HO188" s="1977">
        <f>AT139</f>
        <v>0</v>
      </c>
      <c r="HP188" s="1977"/>
      <c r="HQ188" s="1977"/>
      <c r="HR188" s="1977"/>
      <c r="HS188" s="1977"/>
      <c r="HT188" s="1977"/>
      <c r="HU188" s="1977"/>
      <c r="HV188" s="1977"/>
      <c r="HW188" s="1977"/>
      <c r="HX188" s="1977"/>
      <c r="HY188" s="1977"/>
      <c r="HZ188" s="1977"/>
      <c r="IA188" s="1977"/>
      <c r="IB188" s="1977"/>
      <c r="IC188" s="1977"/>
      <c r="ID188" s="568"/>
    </row>
    <row r="189" spans="2:238" s="645" customFormat="1" ht="12" hidden="1" customHeight="1">
      <c r="B189" s="1409"/>
      <c r="O189" s="646"/>
      <c r="P189" s="646"/>
      <c r="Q189" s="646"/>
      <c r="R189" s="646"/>
      <c r="S189" s="646"/>
      <c r="T189" s="646"/>
      <c r="U189" s="1461"/>
      <c r="V189" s="646"/>
      <c r="W189" s="646"/>
      <c r="X189" s="647"/>
      <c r="Y189" s="647"/>
      <c r="Z189" s="647"/>
      <c r="AA189" s="647"/>
      <c r="AB189" s="647"/>
      <c r="AC189" s="647"/>
      <c r="AD189" s="647"/>
      <c r="AE189" s="647"/>
      <c r="AF189" s="647"/>
      <c r="AG189" s="647"/>
      <c r="AH189" s="647"/>
      <c r="AI189" s="647"/>
      <c r="AJ189" s="647"/>
      <c r="AK189" s="647"/>
      <c r="AL189" s="647"/>
      <c r="AM189" s="647"/>
      <c r="AN189" s="647"/>
      <c r="AO189" s="647"/>
      <c r="AP189" s="647"/>
      <c r="AQ189" s="647"/>
      <c r="AR189" s="647"/>
      <c r="AS189" s="647"/>
      <c r="AT189" s="647"/>
      <c r="AU189" s="647"/>
      <c r="AV189" s="647"/>
      <c r="AW189" s="512"/>
      <c r="AX189" s="512"/>
      <c r="AY189" s="512"/>
      <c r="AZ189" s="512"/>
      <c r="BA189" s="512"/>
      <c r="BB189" s="512"/>
      <c r="BC189" s="512"/>
      <c r="BD189" s="512"/>
      <c r="BE189" s="512"/>
      <c r="BF189" s="512"/>
      <c r="BG189" s="512"/>
      <c r="BH189" s="467"/>
      <c r="BI189" s="512"/>
      <c r="BJ189" s="522"/>
      <c r="BK189" s="542"/>
      <c r="BL189" s="542"/>
      <c r="BM189" s="542"/>
      <c r="BN189" s="542"/>
      <c r="BO189" s="542"/>
      <c r="BP189" s="542"/>
      <c r="BQ189" s="542"/>
      <c r="BR189" s="440"/>
      <c r="BS189" s="440"/>
      <c r="BT189" s="440"/>
      <c r="BU189" s="440"/>
      <c r="BV189" s="440"/>
      <c r="BW189" s="440"/>
      <c r="BX189" s="440"/>
      <c r="BY189" s="440"/>
      <c r="BZ189" s="440"/>
      <c r="CA189" s="440"/>
      <c r="CB189" s="440"/>
      <c r="CC189" s="440"/>
      <c r="CD189" s="440"/>
      <c r="CE189" s="440"/>
      <c r="CF189" s="440"/>
      <c r="CG189" s="440"/>
      <c r="CH189" s="440"/>
      <c r="CI189" s="440"/>
      <c r="CJ189" s="440"/>
      <c r="CK189" s="440"/>
      <c r="CL189" s="440"/>
      <c r="CM189" s="440"/>
      <c r="CN189" s="440"/>
      <c r="CO189" s="440"/>
      <c r="CP189" s="440"/>
      <c r="CQ189" s="440"/>
      <c r="CR189" s="440"/>
      <c r="CS189" s="440"/>
      <c r="CT189" s="440"/>
      <c r="CU189" s="440"/>
      <c r="CV189" s="440"/>
      <c r="CW189" s="440"/>
      <c r="CX189" s="440"/>
      <c r="CY189" s="440"/>
      <c r="CZ189" s="537"/>
      <c r="DA189" s="1960"/>
      <c r="DB189" s="1960"/>
      <c r="DC189" s="1960"/>
      <c r="DD189" s="1960"/>
      <c r="DE189" s="443"/>
      <c r="DF189" s="400"/>
      <c r="DG189" s="400"/>
      <c r="DH189" s="400"/>
      <c r="DI189" s="400"/>
      <c r="DJ189" s="400"/>
      <c r="DK189" s="400"/>
      <c r="DL189" s="400"/>
      <c r="DM189" s="648"/>
      <c r="DN189" s="648"/>
      <c r="DO189" s="538"/>
      <c r="DP189" s="538"/>
      <c r="DQ189" s="538"/>
      <c r="DR189" s="538"/>
      <c r="DS189" s="538"/>
      <c r="DT189" s="538"/>
      <c r="DU189" s="538"/>
      <c r="DV189" s="538"/>
      <c r="DW189" s="538"/>
      <c r="DX189" s="538"/>
      <c r="DY189" s="538"/>
      <c r="DZ189" s="538"/>
      <c r="EA189" s="538"/>
      <c r="EB189" s="538"/>
      <c r="EC189" s="538"/>
      <c r="ED189" s="538"/>
      <c r="EE189" s="538"/>
      <c r="EF189" s="538"/>
      <c r="EG189" s="538"/>
      <c r="EH189" s="538"/>
      <c r="EI189" s="538"/>
      <c r="EJ189" s="538"/>
      <c r="EK189" s="538"/>
      <c r="EL189" s="538"/>
      <c r="EM189" s="538"/>
      <c r="EN189" s="538"/>
      <c r="EO189" s="538"/>
      <c r="EP189" s="589"/>
      <c r="EQ189" s="589"/>
      <c r="ER189" s="538"/>
      <c r="ES189" s="649"/>
      <c r="ET189" s="650"/>
      <c r="EU189" s="650"/>
      <c r="EV189" s="650"/>
      <c r="EW189" s="650"/>
      <c r="EX189" s="650"/>
      <c r="EY189" s="650"/>
      <c r="EZ189" s="651"/>
      <c r="FA189" s="651"/>
      <c r="FB189" s="651"/>
      <c r="FC189" s="651"/>
      <c r="FD189" s="651"/>
      <c r="FE189" s="651"/>
      <c r="FF189" s="651"/>
      <c r="FG189" s="651"/>
      <c r="FH189" s="651"/>
      <c r="FI189" s="651">
        <f>IF(FI185+FI186+FI187+FI188&gt;0,1,0)</f>
        <v>0</v>
      </c>
      <c r="FJ189" s="651"/>
      <c r="FK189" s="651"/>
      <c r="FL189" s="1"/>
      <c r="FM189" s="652"/>
      <c r="FN189" s="644"/>
      <c r="FO189" s="653"/>
      <c r="FP189" s="654"/>
      <c r="FQ189" s="655"/>
      <c r="FR189" s="641"/>
      <c r="FU189" s="651"/>
      <c r="FV189" s="651"/>
      <c r="FW189" s="651"/>
      <c r="FX189" s="651"/>
      <c r="FY189" s="656"/>
      <c r="FZ189" s="656"/>
      <c r="GA189" s="657"/>
      <c r="GB189" s="657"/>
      <c r="GC189" s="657"/>
      <c r="GD189" s="657"/>
      <c r="GE189" s="657"/>
      <c r="GF189" s="657"/>
      <c r="GG189" s="657"/>
      <c r="GH189" s="658"/>
      <c r="GI189" s="659"/>
      <c r="GJ189" s="659"/>
      <c r="GK189" s="651"/>
      <c r="GL189" s="660"/>
      <c r="GM189" s="660"/>
      <c r="GN189" s="651"/>
      <c r="GO189" s="651"/>
      <c r="GP189" s="651"/>
      <c r="GQ189" s="651"/>
      <c r="GR189" s="651"/>
      <c r="GS189" s="651"/>
      <c r="GT189" s="651"/>
      <c r="GU189" s="651"/>
      <c r="GV189" s="651"/>
      <c r="GW189" s="651"/>
      <c r="GX189" s="651"/>
      <c r="GY189" s="651"/>
      <c r="GZ189" s="651"/>
      <c r="HA189" s="651"/>
      <c r="HB189" s="651"/>
      <c r="HC189" s="651"/>
      <c r="HD189" s="651"/>
      <c r="HE189" s="651"/>
      <c r="HF189" s="651"/>
      <c r="HG189" s="651"/>
      <c r="HH189" s="660"/>
      <c r="HI189" s="660"/>
      <c r="HJ189" s="651"/>
      <c r="HK189" s="651"/>
      <c r="HL189" s="651"/>
      <c r="HM189" s="651"/>
      <c r="HN189" s="651"/>
      <c r="HO189" s="651"/>
      <c r="HP189" s="651"/>
      <c r="HQ189" s="651"/>
      <c r="HR189" s="651"/>
      <c r="HS189" s="651"/>
      <c r="HT189" s="651"/>
      <c r="HU189" s="651"/>
      <c r="HV189" s="651"/>
      <c r="HW189" s="651"/>
      <c r="HX189" s="651"/>
      <c r="HY189" s="651"/>
      <c r="HZ189" s="651"/>
      <c r="IA189" s="651"/>
      <c r="IB189" s="651"/>
      <c r="IC189" s="651"/>
    </row>
    <row r="190" spans="2:238" ht="12" hidden="1" customHeight="1">
      <c r="U190" s="1461"/>
      <c r="AW190" s="512"/>
      <c r="AY190" s="512"/>
      <c r="AZ190" s="512"/>
      <c r="BD190" s="512"/>
      <c r="BE190" s="512"/>
      <c r="BF190" s="512"/>
      <c r="BG190" s="512"/>
      <c r="BH190" s="467"/>
      <c r="BI190" s="512"/>
      <c r="BJ190" s="541"/>
      <c r="BK190" s="542"/>
      <c r="BL190" s="542"/>
      <c r="BM190" s="542"/>
      <c r="BN190" s="542"/>
      <c r="BO190" s="542"/>
      <c r="BP190" s="542"/>
      <c r="BQ190" s="542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1"/>
      <c r="CP190" s="421"/>
      <c r="CQ190" s="421"/>
      <c r="CR190" s="421"/>
      <c r="CS190" s="421"/>
      <c r="CT190" s="421"/>
      <c r="CU190" s="421"/>
      <c r="CV190" s="421"/>
      <c r="CW190" s="421"/>
      <c r="CX190" s="421"/>
      <c r="CY190" s="421"/>
      <c r="CZ190" s="421"/>
      <c r="DA190" s="421"/>
      <c r="DB190" s="421"/>
      <c r="DC190" s="421"/>
      <c r="DD190" s="421"/>
      <c r="DE190" s="421"/>
      <c r="DF190" s="421"/>
      <c r="DG190" s="421"/>
      <c r="DH190" s="421"/>
      <c r="DI190" s="421"/>
      <c r="DJ190" s="421"/>
      <c r="DK190" s="421"/>
      <c r="DL190" s="421"/>
      <c r="DM190" s="421"/>
      <c r="DN190" s="421"/>
      <c r="DO190" s="421"/>
      <c r="DP190" s="421"/>
      <c r="DQ190" s="421"/>
      <c r="DR190" s="421"/>
      <c r="DS190" s="421"/>
      <c r="DT190" s="421"/>
      <c r="DU190" s="421"/>
      <c r="DV190" s="421"/>
      <c r="DW190" s="421"/>
      <c r="DX190" s="421"/>
      <c r="DY190" s="421"/>
      <c r="DZ190" s="421"/>
      <c r="EA190" s="421"/>
      <c r="EB190" s="421"/>
      <c r="EC190" s="421"/>
      <c r="ED190" s="421"/>
      <c r="EE190" s="421"/>
      <c r="EF190" s="421"/>
      <c r="EG190" s="421"/>
      <c r="EH190" s="421"/>
      <c r="EI190" s="421"/>
      <c r="EJ190" s="421"/>
      <c r="EK190" s="421"/>
      <c r="EL190" s="421"/>
      <c r="EM190" s="421"/>
      <c r="EN190" s="421"/>
      <c r="EO190" s="421"/>
      <c r="EP190" s="415"/>
      <c r="EQ190" s="414"/>
      <c r="ER190" s="445"/>
      <c r="ES190" s="661"/>
      <c r="ET190" s="625"/>
      <c r="EU190" s="625"/>
      <c r="EV190" s="625"/>
      <c r="EW190" s="625"/>
      <c r="EX190" s="109"/>
      <c r="EY190" s="109"/>
      <c r="FM190" s="662"/>
      <c r="FN190" s="662"/>
      <c r="FO190" s="662"/>
      <c r="FP190" s="662"/>
      <c r="FQ190" s="662"/>
      <c r="FR190" s="663"/>
      <c r="FS190" s="664"/>
      <c r="FT190" s="662"/>
      <c r="FU190" s="665"/>
      <c r="FV190" s="665"/>
      <c r="FW190" s="665"/>
      <c r="FX190" s="665"/>
      <c r="FY190" s="666"/>
      <c r="FZ190" s="666"/>
      <c r="GA190" s="665"/>
      <c r="GB190" s="665"/>
      <c r="GC190" s="665"/>
      <c r="GD190" s="665"/>
      <c r="GE190" s="665"/>
      <c r="GF190" s="665"/>
      <c r="GG190" s="665"/>
      <c r="GH190" s="665"/>
      <c r="GI190" s="665"/>
      <c r="GJ190" s="665"/>
      <c r="GK190" s="665"/>
      <c r="GL190" s="667"/>
      <c r="GM190" s="668"/>
      <c r="GN190" s="665"/>
      <c r="GO190" s="56"/>
      <c r="GP190" s="56"/>
      <c r="GQ190" s="56"/>
      <c r="GR190" s="56"/>
      <c r="GS190" s="56"/>
      <c r="GT190" s="56"/>
      <c r="GU190" s="56"/>
      <c r="GV190" s="56"/>
      <c r="GW190" s="56"/>
      <c r="GX190" s="56"/>
      <c r="GY190" s="56"/>
      <c r="GZ190" s="56"/>
      <c r="HA190" s="56"/>
      <c r="HB190" s="56"/>
      <c r="HC190" s="56"/>
      <c r="HD190" s="56"/>
      <c r="HE190" s="56"/>
      <c r="HF190" s="56"/>
      <c r="HG190" s="56"/>
      <c r="HH190" s="630"/>
      <c r="HI190" s="630"/>
      <c r="HJ190" s="56"/>
      <c r="HK190" s="56"/>
      <c r="HL190" s="56"/>
      <c r="HM190" s="56"/>
      <c r="HN190" s="56"/>
      <c r="HO190" s="56"/>
      <c r="HP190" s="56"/>
      <c r="HQ190" s="56"/>
      <c r="HR190" s="56"/>
      <c r="HS190" s="56"/>
      <c r="HT190" s="56"/>
      <c r="HU190" s="56"/>
      <c r="HV190" s="56"/>
      <c r="HW190" s="56"/>
      <c r="HX190" s="56"/>
      <c r="HY190" s="56"/>
      <c r="HZ190" s="56"/>
      <c r="IA190" s="56"/>
      <c r="IB190" s="56"/>
      <c r="IC190" s="56"/>
    </row>
    <row r="191" spans="2:238" ht="12" hidden="1" customHeight="1">
      <c r="AW191" s="512"/>
      <c r="AY191" s="512"/>
      <c r="AZ191" s="512"/>
      <c r="BD191" s="512"/>
      <c r="BE191" s="512"/>
      <c r="BF191" s="512"/>
      <c r="BG191" s="512"/>
      <c r="BH191" s="467"/>
      <c r="BI191" s="512"/>
      <c r="BJ191" s="669"/>
      <c r="BK191" s="537"/>
      <c r="BL191" s="537"/>
      <c r="BM191" s="537"/>
      <c r="BN191" s="537"/>
      <c r="BO191" s="537"/>
      <c r="BP191" s="537"/>
      <c r="BQ191" s="537"/>
      <c r="BR191" s="400"/>
      <c r="BS191" s="400"/>
      <c r="BT191" s="400"/>
      <c r="BU191" s="400"/>
      <c r="BV191" s="400"/>
      <c r="BW191" s="400"/>
      <c r="BX191" s="400"/>
      <c r="BY191" s="400"/>
      <c r="BZ191" s="400"/>
      <c r="CA191" s="400"/>
      <c r="CB191" s="400"/>
      <c r="CC191" s="400"/>
      <c r="CD191" s="400"/>
      <c r="CE191" s="400"/>
      <c r="CF191" s="400"/>
      <c r="CG191" s="400"/>
      <c r="CH191" s="400"/>
      <c r="CI191" s="400"/>
      <c r="CJ191" s="400"/>
      <c r="CK191" s="400"/>
      <c r="CL191" s="400"/>
      <c r="CM191" s="400"/>
      <c r="CN191" s="400"/>
      <c r="CO191" s="400"/>
      <c r="CP191" s="400"/>
      <c r="CQ191" s="400"/>
      <c r="CR191" s="400"/>
      <c r="CS191" s="400"/>
      <c r="CT191" s="400"/>
      <c r="CU191" s="400"/>
      <c r="CV191" s="400"/>
      <c r="CW191" s="400"/>
      <c r="CX191" s="400"/>
      <c r="CY191" s="400"/>
      <c r="CZ191" s="400"/>
      <c r="DA191" s="400"/>
      <c r="DB191" s="400"/>
      <c r="DC191" s="400"/>
      <c r="DD191" s="670"/>
      <c r="DE191" s="400"/>
      <c r="DF191" s="400"/>
      <c r="DG191" s="400"/>
      <c r="DH191" s="400"/>
      <c r="DI191" s="400"/>
      <c r="DJ191" s="400"/>
      <c r="DK191" s="400"/>
      <c r="DL191" s="400"/>
      <c r="DM191" s="400"/>
      <c r="DN191" s="400"/>
      <c r="DO191" s="400"/>
      <c r="DP191" s="400"/>
      <c r="DQ191" s="400"/>
      <c r="DR191" s="400"/>
      <c r="DS191" s="400"/>
      <c r="DT191" s="400"/>
      <c r="DU191" s="400"/>
      <c r="DV191" s="400"/>
      <c r="DW191" s="400"/>
      <c r="DX191" s="400"/>
      <c r="DY191" s="400"/>
      <c r="DZ191" s="400"/>
      <c r="EA191" s="400"/>
      <c r="EB191" s="400"/>
      <c r="EC191" s="400"/>
      <c r="ED191" s="400"/>
      <c r="EE191" s="400"/>
      <c r="EF191" s="400"/>
      <c r="EG191" s="400"/>
      <c r="EH191" s="400"/>
      <c r="EI191" s="400"/>
      <c r="EJ191" s="400"/>
      <c r="EK191" s="400"/>
      <c r="EL191" s="400"/>
      <c r="EM191" s="400"/>
      <c r="EN191" s="400"/>
      <c r="EO191" s="400"/>
      <c r="EP191" s="439"/>
      <c r="EQ191" s="414"/>
      <c r="ER191" s="416"/>
      <c r="ES191" s="387"/>
      <c r="ET191" s="109"/>
      <c r="EU191" s="109"/>
      <c r="EV191" s="109"/>
      <c r="EW191" s="109"/>
      <c r="EX191" s="109"/>
      <c r="EY191" s="109"/>
      <c r="FM191" s="662"/>
      <c r="FN191" s="662"/>
      <c r="FO191" s="662"/>
      <c r="FP191" s="662"/>
      <c r="FQ191" s="662"/>
      <c r="FR191" s="663"/>
      <c r="FS191" s="664"/>
      <c r="FT191" s="662"/>
      <c r="FU191" s="665"/>
      <c r="FV191" s="665"/>
      <c r="FW191" s="665"/>
      <c r="FX191" s="665"/>
      <c r="FY191" s="666"/>
      <c r="FZ191" s="666"/>
      <c r="GA191" s="665"/>
      <c r="GB191" s="665"/>
      <c r="GC191" s="665"/>
      <c r="GD191" s="665"/>
      <c r="GE191" s="665"/>
      <c r="GF191" s="665"/>
      <c r="GG191" s="665"/>
      <c r="GH191" s="665"/>
      <c r="GI191" s="665"/>
      <c r="GJ191" s="665"/>
      <c r="GK191" s="665"/>
      <c r="GL191" s="667"/>
      <c r="GM191" s="668"/>
      <c r="GN191" s="665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630"/>
      <c r="HI191" s="630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</row>
    <row r="192" spans="2:238" ht="12" hidden="1" customHeight="1">
      <c r="AW192" s="512"/>
      <c r="AY192" s="512"/>
      <c r="AZ192" s="512"/>
      <c r="BD192" s="512"/>
      <c r="BE192" s="512"/>
      <c r="BF192" s="512"/>
      <c r="BG192" s="512"/>
      <c r="BH192" s="467"/>
      <c r="BI192" s="512"/>
      <c r="BJ192" s="669"/>
      <c r="BK192" s="537"/>
      <c r="BL192" s="537"/>
      <c r="BM192" s="537"/>
      <c r="BN192" s="537"/>
      <c r="BO192" s="537"/>
      <c r="BP192" s="537"/>
      <c r="BQ192" s="537"/>
      <c r="BR192" s="400"/>
      <c r="BS192" s="400"/>
      <c r="BT192" s="400"/>
      <c r="BU192" s="400"/>
      <c r="BV192" s="400"/>
      <c r="BW192" s="400"/>
      <c r="BX192" s="400"/>
      <c r="BY192" s="400"/>
      <c r="BZ192" s="400"/>
      <c r="CA192" s="400"/>
      <c r="CB192" s="400"/>
      <c r="CC192" s="400"/>
      <c r="CD192" s="400"/>
      <c r="CE192" s="400"/>
      <c r="CF192" s="400"/>
      <c r="CG192" s="400"/>
      <c r="CH192" s="400"/>
      <c r="CI192" s="400"/>
      <c r="CJ192" s="400"/>
      <c r="CK192" s="400"/>
      <c r="CL192" s="400"/>
      <c r="CM192" s="400"/>
      <c r="CN192" s="400"/>
      <c r="CO192" s="400"/>
      <c r="CP192" s="400"/>
      <c r="CQ192" s="400"/>
      <c r="CR192" s="400"/>
      <c r="CS192" s="400"/>
      <c r="CT192" s="400"/>
      <c r="CU192" s="400"/>
      <c r="CV192" s="400"/>
      <c r="CW192" s="400"/>
      <c r="CX192" s="400"/>
      <c r="CY192" s="400"/>
      <c r="CZ192" s="400"/>
      <c r="DA192" s="400"/>
      <c r="DB192" s="400"/>
      <c r="DC192" s="400"/>
      <c r="DD192" s="670"/>
      <c r="DE192" s="400"/>
      <c r="DF192" s="400"/>
      <c r="DG192" s="400"/>
      <c r="DH192" s="400"/>
      <c r="DI192" s="400"/>
      <c r="DJ192" s="400"/>
      <c r="DK192" s="400"/>
      <c r="DL192" s="400"/>
      <c r="DM192" s="400"/>
      <c r="DN192" s="400"/>
      <c r="DO192" s="400"/>
      <c r="DP192" s="400"/>
      <c r="DQ192" s="400"/>
      <c r="DR192" s="400"/>
      <c r="DS192" s="400"/>
      <c r="DT192" s="400"/>
      <c r="DU192" s="400"/>
      <c r="DV192" s="400"/>
      <c r="DW192" s="400"/>
      <c r="DX192" s="400"/>
      <c r="DY192" s="400"/>
      <c r="DZ192" s="400"/>
      <c r="EA192" s="400"/>
      <c r="EB192" s="400"/>
      <c r="EC192" s="400"/>
      <c r="ED192" s="400"/>
      <c r="EE192" s="400"/>
      <c r="EF192" s="400"/>
      <c r="EG192" s="400"/>
      <c r="EH192" s="400"/>
      <c r="EI192" s="400"/>
      <c r="EJ192" s="400"/>
      <c r="EK192" s="400"/>
      <c r="EL192" s="400"/>
      <c r="EM192" s="400"/>
      <c r="EN192" s="400"/>
      <c r="EO192" s="400"/>
      <c r="EP192" s="439"/>
      <c r="EQ192" s="414"/>
      <c r="ER192" s="416"/>
      <c r="ES192" s="387"/>
      <c r="ET192" s="109"/>
      <c r="EU192" s="109"/>
      <c r="EV192" s="109"/>
      <c r="EW192" s="109"/>
      <c r="EX192" s="109"/>
      <c r="EY192" s="109"/>
      <c r="FM192" s="662"/>
      <c r="FN192" s="662"/>
      <c r="FO192" s="662"/>
      <c r="FP192" s="662"/>
      <c r="FQ192" s="662"/>
      <c r="FR192" s="663"/>
      <c r="FS192" s="664"/>
      <c r="FT192" s="662"/>
      <c r="FU192" s="665"/>
      <c r="FV192" s="665"/>
      <c r="FW192" s="665"/>
      <c r="FX192" s="665"/>
      <c r="FY192" s="666"/>
      <c r="FZ192" s="666"/>
      <c r="GA192" s="665"/>
      <c r="GB192" s="665"/>
      <c r="GC192" s="665"/>
      <c r="GD192" s="665"/>
      <c r="GE192" s="665"/>
      <c r="GF192" s="665"/>
      <c r="GG192" s="665"/>
      <c r="GH192" s="665"/>
      <c r="GI192" s="665"/>
      <c r="GJ192" s="665"/>
      <c r="GK192" s="665"/>
      <c r="GL192" s="667"/>
      <c r="GM192" s="668"/>
      <c r="GN192" s="665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630"/>
      <c r="HI192" s="630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</row>
    <row r="193" spans="2:237" ht="6" hidden="1" customHeight="1">
      <c r="AW193" s="512"/>
      <c r="AY193" s="512"/>
      <c r="AZ193" s="512"/>
      <c r="BD193" s="512"/>
      <c r="BE193" s="512"/>
      <c r="BF193" s="512"/>
      <c r="BG193" s="512"/>
      <c r="BH193" s="467"/>
      <c r="BI193" s="512"/>
      <c r="BJ193" s="669"/>
      <c r="BK193" s="537"/>
      <c r="BL193" s="537"/>
      <c r="BM193" s="537"/>
      <c r="BN193" s="537"/>
      <c r="BO193" s="537"/>
      <c r="BP193" s="537"/>
      <c r="BQ193" s="537"/>
      <c r="BR193" s="400"/>
      <c r="BS193" s="400"/>
      <c r="BT193" s="400"/>
      <c r="BU193" s="400"/>
      <c r="BV193" s="400"/>
      <c r="BW193" s="400"/>
      <c r="BX193" s="400"/>
      <c r="BY193" s="400"/>
      <c r="BZ193" s="400"/>
      <c r="CA193" s="400"/>
      <c r="CB193" s="400"/>
      <c r="CC193" s="400"/>
      <c r="CD193" s="400"/>
      <c r="CE193" s="400"/>
      <c r="CF193" s="400"/>
      <c r="CG193" s="400"/>
      <c r="CH193" s="400"/>
      <c r="CI193" s="400"/>
      <c r="CJ193" s="400"/>
      <c r="CK193" s="400"/>
      <c r="CL193" s="400"/>
      <c r="CM193" s="400"/>
      <c r="CN193" s="400"/>
      <c r="CO193" s="400"/>
      <c r="CP193" s="400"/>
      <c r="CQ193" s="400"/>
      <c r="CR193" s="400"/>
      <c r="CS193" s="400"/>
      <c r="CT193" s="400"/>
      <c r="CU193" s="400"/>
      <c r="CV193" s="400"/>
      <c r="CW193" s="400"/>
      <c r="CX193" s="400"/>
      <c r="CY193" s="400"/>
      <c r="CZ193" s="400"/>
      <c r="DA193" s="400"/>
      <c r="DB193" s="400"/>
      <c r="DC193" s="400"/>
      <c r="DD193" s="670"/>
      <c r="DE193" s="400"/>
      <c r="DF193" s="400"/>
      <c r="DG193" s="400"/>
      <c r="DH193" s="400"/>
      <c r="DI193" s="400"/>
      <c r="DJ193" s="400"/>
      <c r="DK193" s="400"/>
      <c r="DL193" s="400"/>
      <c r="DM193" s="400"/>
      <c r="DN193" s="400"/>
      <c r="DO193" s="400"/>
      <c r="DP193" s="400"/>
      <c r="DQ193" s="400"/>
      <c r="DR193" s="400"/>
      <c r="DS193" s="400"/>
      <c r="DT193" s="400"/>
      <c r="DU193" s="400"/>
      <c r="DV193" s="400"/>
      <c r="DW193" s="400"/>
      <c r="DX193" s="400"/>
      <c r="DY193" s="443"/>
      <c r="DZ193" s="443"/>
      <c r="EA193" s="443"/>
      <c r="EB193" s="443"/>
      <c r="EC193" s="443"/>
      <c r="ED193" s="443"/>
      <c r="EE193" s="443"/>
      <c r="EF193" s="443"/>
      <c r="EG193" s="443"/>
      <c r="EH193" s="538"/>
      <c r="EI193" s="400"/>
      <c r="EJ193" s="400"/>
      <c r="EK193" s="400"/>
      <c r="EL193" s="400"/>
      <c r="EM193" s="400"/>
      <c r="EN193" s="400"/>
      <c r="EO193" s="400"/>
      <c r="EP193" s="439"/>
      <c r="EQ193" s="415"/>
      <c r="ER193" s="421"/>
      <c r="ES193" s="671"/>
      <c r="ET193" s="672"/>
      <c r="EU193" s="672"/>
      <c r="EV193" s="673"/>
      <c r="EW193" s="109"/>
      <c r="EX193" s="109"/>
      <c r="EY193" s="109"/>
      <c r="FM193" s="662"/>
      <c r="FN193" s="662"/>
      <c r="FO193" s="674"/>
      <c r="FP193" s="662"/>
      <c r="FQ193" s="662"/>
      <c r="FR193" s="675"/>
      <c r="FS193" s="675"/>
      <c r="FT193" s="676"/>
      <c r="FU193" s="665"/>
      <c r="FV193" s="56"/>
      <c r="FW193" s="665"/>
      <c r="FX193" s="665"/>
      <c r="FY193" s="677"/>
      <c r="FZ193" s="677"/>
      <c r="GA193" s="678"/>
      <c r="GB193" s="678"/>
      <c r="GC193" s="678"/>
      <c r="GD193" s="678"/>
      <c r="GE193" s="678"/>
      <c r="GF193" s="678"/>
      <c r="GG193" s="1832"/>
      <c r="GH193" s="1832"/>
      <c r="GI193" s="1832"/>
      <c r="GJ193" s="1832"/>
      <c r="GK193" s="665"/>
      <c r="GL193" s="629"/>
      <c r="GM193" s="677"/>
      <c r="GN193" s="56"/>
      <c r="GO193" s="679"/>
      <c r="GP193" s="679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630"/>
      <c r="HI193" s="630"/>
      <c r="HJ193" s="56"/>
      <c r="HK193" s="56"/>
      <c r="HL193" s="56"/>
      <c r="HM193" s="56"/>
      <c r="HN193" s="56"/>
      <c r="HO193" s="56"/>
      <c r="HP193" s="56"/>
      <c r="HQ193" s="56"/>
      <c r="HR193" s="56"/>
      <c r="HS193" s="56"/>
      <c r="HT193" s="56"/>
      <c r="HU193" s="56"/>
      <c r="HV193" s="56"/>
      <c r="HW193" s="56"/>
      <c r="HX193" s="56"/>
      <c r="HY193" s="56"/>
      <c r="HZ193" s="56"/>
      <c r="IA193" s="56"/>
      <c r="IB193" s="56"/>
      <c r="IC193" s="56"/>
    </row>
    <row r="194" spans="2:237" ht="26" hidden="1" customHeight="1">
      <c r="AW194" s="512"/>
      <c r="AY194" s="512"/>
      <c r="AZ194" s="512"/>
      <c r="BD194" s="512"/>
      <c r="BE194" s="512"/>
      <c r="BF194" s="512"/>
      <c r="BG194" s="512"/>
      <c r="BH194" s="467"/>
      <c r="BI194" s="512"/>
      <c r="BJ194" s="669"/>
      <c r="BK194" s="537"/>
      <c r="BL194" s="537"/>
      <c r="BM194" s="537"/>
      <c r="BN194" s="537"/>
      <c r="BO194" s="537"/>
      <c r="BP194" s="537"/>
      <c r="BQ194" s="537"/>
      <c r="BR194" s="400"/>
      <c r="BS194" s="400"/>
      <c r="BT194" s="400"/>
      <c r="BU194" s="400"/>
      <c r="BV194" s="400"/>
      <c r="BW194" s="400"/>
      <c r="BX194" s="400"/>
      <c r="BY194" s="400"/>
      <c r="BZ194" s="400"/>
      <c r="CA194" s="400"/>
      <c r="CB194" s="400"/>
      <c r="CC194" s="400"/>
      <c r="CD194" s="400"/>
      <c r="CE194" s="400"/>
      <c r="CF194" s="400"/>
      <c r="CG194" s="400"/>
      <c r="CH194" s="400"/>
      <c r="CI194" s="400"/>
      <c r="CJ194" s="400"/>
      <c r="CK194" s="400"/>
      <c r="CL194" s="1955" t="s">
        <v>629</v>
      </c>
      <c r="CM194" s="1955"/>
      <c r="CN194" s="1955"/>
      <c r="CO194" s="1955"/>
      <c r="CP194" s="1955"/>
      <c r="CQ194" s="1955"/>
      <c r="CR194" s="1955" t="s">
        <v>630</v>
      </c>
      <c r="CS194" s="1955"/>
      <c r="CT194" s="1955"/>
      <c r="CU194" s="1955"/>
      <c r="CV194" s="400"/>
      <c r="CW194" s="400"/>
      <c r="CX194" s="400"/>
      <c r="CY194" s="400"/>
      <c r="CZ194" s="400"/>
      <c r="DA194" s="400"/>
      <c r="DB194" s="400"/>
      <c r="DC194" s="400"/>
      <c r="DD194" s="670"/>
      <c r="DE194" s="400"/>
      <c r="DF194" s="400"/>
      <c r="DG194" s="400"/>
      <c r="DH194" s="400"/>
      <c r="DI194" s="400"/>
      <c r="DJ194" s="400"/>
      <c r="DK194" s="400"/>
      <c r="DL194" s="400"/>
      <c r="DM194" s="400"/>
      <c r="DN194" s="400"/>
      <c r="DO194" s="400"/>
      <c r="DP194" s="400"/>
      <c r="DQ194" s="400"/>
      <c r="DR194" s="400"/>
      <c r="DS194" s="400"/>
      <c r="DT194" s="400"/>
      <c r="DU194" s="400"/>
      <c r="DV194" s="400"/>
      <c r="DW194" s="400"/>
      <c r="DX194" s="400"/>
      <c r="DY194" s="1960" t="s">
        <v>629</v>
      </c>
      <c r="DZ194" s="1960"/>
      <c r="EA194" s="1960"/>
      <c r="EB194" s="1960"/>
      <c r="EC194" s="1960"/>
      <c r="ED194" s="1960"/>
      <c r="EE194" s="1960"/>
      <c r="EF194" s="1960"/>
      <c r="EG194" s="1960" t="s">
        <v>630</v>
      </c>
      <c r="EH194" s="1960"/>
      <c r="EI194" s="1960"/>
      <c r="EJ194" s="1960"/>
      <c r="EK194" s="1960"/>
      <c r="EL194" s="1960"/>
      <c r="EM194" s="1960"/>
      <c r="EN194" s="1960"/>
      <c r="EO194" s="1960"/>
      <c r="EP194" s="1960"/>
      <c r="EQ194" s="443"/>
      <c r="ER194" s="421"/>
      <c r="ES194" s="671"/>
      <c r="ET194" s="672"/>
      <c r="EU194" s="672"/>
      <c r="EV194" s="673"/>
      <c r="EW194" s="109"/>
      <c r="EX194" s="109"/>
      <c r="EY194" s="109"/>
      <c r="FM194" s="662"/>
      <c r="FN194" s="662"/>
      <c r="FO194" s="674"/>
      <c r="FP194" s="662"/>
      <c r="FQ194" s="662"/>
      <c r="FR194" s="675"/>
      <c r="FS194" s="675"/>
      <c r="FT194" s="676"/>
      <c r="FU194" s="665"/>
      <c r="FV194" s="56"/>
      <c r="FW194" s="665"/>
      <c r="FX194" s="665"/>
      <c r="FY194" s="677"/>
      <c r="FZ194" s="677"/>
      <c r="GA194" s="678"/>
      <c r="GB194" s="678"/>
      <c r="GC194" s="678"/>
      <c r="GD194" s="678"/>
      <c r="GE194" s="678"/>
      <c r="GF194" s="678"/>
      <c r="GG194" s="677"/>
      <c r="GH194" s="677"/>
      <c r="GI194" s="677"/>
      <c r="GJ194" s="677"/>
      <c r="GK194" s="665"/>
      <c r="GL194" s="629"/>
      <c r="GM194" s="677"/>
      <c r="GN194" s="56"/>
      <c r="GO194" s="679"/>
      <c r="GP194" s="679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630"/>
      <c r="HI194" s="630"/>
      <c r="HJ194" s="56"/>
      <c r="HK194" s="56"/>
      <c r="HL194" s="56"/>
      <c r="HM194" s="56"/>
      <c r="HN194" s="56"/>
      <c r="HO194" s="56"/>
      <c r="HP194" s="56"/>
      <c r="HQ194" s="56"/>
      <c r="HR194" s="56"/>
      <c r="HS194" s="56"/>
      <c r="HT194" s="56"/>
      <c r="HU194" s="56"/>
      <c r="HV194" s="56"/>
      <c r="HW194" s="56"/>
      <c r="HX194" s="56"/>
      <c r="HY194" s="56"/>
      <c r="HZ194" s="56"/>
      <c r="IA194" s="56"/>
      <c r="IB194" s="56"/>
      <c r="IC194" s="56"/>
    </row>
    <row r="195" spans="2:237" s="680" customFormat="1" ht="10" hidden="1" customHeight="1">
      <c r="B195" s="1410"/>
      <c r="O195" s="513"/>
      <c r="P195" s="513"/>
      <c r="Q195" s="513"/>
      <c r="R195" s="513"/>
      <c r="S195" s="513"/>
      <c r="T195" s="513"/>
      <c r="U195" s="513"/>
      <c r="V195" s="513"/>
      <c r="W195" s="513"/>
      <c r="X195" s="511"/>
      <c r="Y195" s="511"/>
      <c r="Z195" s="511"/>
      <c r="AA195" s="511"/>
      <c r="AB195" s="511"/>
      <c r="AC195" s="511"/>
      <c r="AD195" s="511"/>
      <c r="AE195" s="511"/>
      <c r="AF195" s="511"/>
      <c r="AG195" s="511"/>
      <c r="AH195" s="511"/>
      <c r="AI195" s="511"/>
      <c r="AJ195" s="511"/>
      <c r="AK195" s="511"/>
      <c r="AL195" s="511"/>
      <c r="AM195" s="511"/>
      <c r="AN195" s="511"/>
      <c r="AO195" s="511"/>
      <c r="AP195" s="511"/>
      <c r="AQ195" s="511"/>
      <c r="AR195" s="511"/>
      <c r="AS195" s="511"/>
      <c r="AT195" s="511"/>
      <c r="AU195" s="511"/>
      <c r="AV195" s="511"/>
      <c r="AW195" s="512"/>
      <c r="AX195" s="512"/>
      <c r="AY195" s="512"/>
      <c r="AZ195" s="512"/>
      <c r="BA195" s="512"/>
      <c r="BB195" s="512"/>
      <c r="BC195" s="512"/>
      <c r="BD195" s="512"/>
      <c r="BE195" s="512"/>
      <c r="BF195" s="512"/>
      <c r="BG195" s="512"/>
      <c r="BH195" s="467"/>
      <c r="BI195" s="512"/>
      <c r="BJ195" s="1955"/>
      <c r="BK195" s="1955"/>
      <c r="BL195" s="1955"/>
      <c r="BM195" s="1955"/>
      <c r="BN195" s="1955"/>
      <c r="BO195" s="1955"/>
      <c r="BP195" s="1955"/>
      <c r="BQ195" s="1955"/>
      <c r="BR195" s="1955"/>
      <c r="BS195" s="1955"/>
      <c r="BT195" s="1955"/>
      <c r="BU195" s="1955"/>
      <c r="BV195" s="1955"/>
      <c r="BW195" s="1955"/>
      <c r="BX195" s="1955"/>
      <c r="BY195" s="1955"/>
      <c r="BZ195" s="1955"/>
      <c r="CA195" s="1955"/>
      <c r="CB195" s="1955"/>
      <c r="CC195" s="1955"/>
      <c r="CD195" s="1955"/>
      <c r="CE195" s="1955"/>
      <c r="CF195" s="1955"/>
      <c r="CG195" s="1955"/>
      <c r="CH195" s="1955"/>
      <c r="CI195" s="1955"/>
      <c r="CJ195" s="1955"/>
      <c r="CK195" s="1955"/>
      <c r="CL195" s="1955"/>
      <c r="CM195" s="1955"/>
      <c r="CN195" s="1955"/>
      <c r="CO195" s="1955"/>
      <c r="CP195" s="1955"/>
      <c r="CQ195" s="1955"/>
      <c r="CR195" s="1955"/>
      <c r="CS195" s="1955"/>
      <c r="CT195" s="1955"/>
      <c r="CU195" s="1955"/>
      <c r="CV195" s="1955"/>
      <c r="CW195" s="537"/>
      <c r="CX195" s="537"/>
      <c r="CY195" s="445"/>
      <c r="CZ195" s="681"/>
      <c r="DA195" s="681"/>
      <c r="DB195" s="400"/>
      <c r="DC195" s="681"/>
      <c r="DD195" s="682"/>
      <c r="DE195" s="400"/>
      <c r="DF195" s="400"/>
      <c r="DG195" s="400"/>
      <c r="DH195" s="400"/>
      <c r="DI195" s="400"/>
      <c r="DJ195" s="400"/>
      <c r="DK195" s="400"/>
      <c r="DL195" s="400"/>
      <c r="DM195" s="400"/>
      <c r="DN195" s="400"/>
      <c r="DO195" s="400"/>
      <c r="DP195" s="400"/>
      <c r="DQ195" s="400"/>
      <c r="DR195" s="400"/>
      <c r="DS195" s="400"/>
      <c r="DT195" s="400"/>
      <c r="DU195" s="400"/>
      <c r="DV195" s="400"/>
      <c r="DW195" s="400"/>
      <c r="DX195" s="400"/>
      <c r="DY195" s="445"/>
      <c r="DZ195" s="445"/>
      <c r="EA195" s="445"/>
      <c r="EB195" s="445"/>
      <c r="EC195" s="445"/>
      <c r="ED195" s="445"/>
      <c r="EE195" s="445"/>
      <c r="EF195" s="445"/>
      <c r="EG195" s="1955"/>
      <c r="EH195" s="1955"/>
      <c r="EI195" s="1955"/>
      <c r="EJ195" s="1955"/>
      <c r="EK195" s="1955"/>
      <c r="EL195" s="1955"/>
      <c r="EM195" s="1955"/>
      <c r="EN195" s="1955"/>
      <c r="EO195" s="1955"/>
      <c r="EP195" s="683"/>
      <c r="EQ195" s="415"/>
      <c r="ER195" s="684"/>
      <c r="ES195" s="685"/>
      <c r="ET195" s="686"/>
      <c r="EU195" s="686"/>
      <c r="EV195" s="687"/>
      <c r="EW195" s="688"/>
      <c r="EX195" s="688"/>
      <c r="EY195" s="688"/>
      <c r="EZ195" s="689"/>
      <c r="FA195" s="689"/>
      <c r="FB195" s="689"/>
      <c r="FC195" s="689"/>
      <c r="FD195" s="689"/>
      <c r="FE195" s="689"/>
      <c r="FF195" s="689"/>
      <c r="FG195" s="689"/>
      <c r="FH195" s="689" t="e">
        <f>IF(AM67&gt;=1,1,IF(#REF!="",0,1))</f>
        <v>#REF!</v>
      </c>
      <c r="FI195" s="689"/>
      <c r="FJ195" s="689"/>
      <c r="FK195" s="689"/>
      <c r="FL195" s="688"/>
      <c r="FM195" s="690"/>
      <c r="FN195" s="688"/>
      <c r="FO195" s="691"/>
      <c r="FP195" s="688"/>
      <c r="FQ195" s="688"/>
      <c r="FR195" s="686"/>
      <c r="FS195" s="686"/>
      <c r="FT195" s="688"/>
      <c r="FU195" s="688"/>
      <c r="FV195" s="688"/>
      <c r="FW195" s="688"/>
      <c r="FX195" s="688"/>
      <c r="FY195" s="692"/>
      <c r="FZ195" s="692"/>
      <c r="GA195" s="688"/>
      <c r="GB195" s="688"/>
      <c r="GC195" s="688"/>
      <c r="GD195" s="688"/>
      <c r="GE195" s="688"/>
      <c r="GF195" s="688"/>
      <c r="GG195" s="688"/>
      <c r="GH195" s="690"/>
      <c r="GI195" s="690"/>
      <c r="GJ195" s="690"/>
      <c r="GK195" s="693"/>
      <c r="GL195" s="694"/>
      <c r="GM195" s="693"/>
      <c r="GN195" s="693"/>
      <c r="GO195" s="693"/>
      <c r="GP195" s="693"/>
      <c r="GQ195" s="689"/>
      <c r="GR195" s="689"/>
      <c r="GS195" s="689"/>
      <c r="GT195" s="689"/>
      <c r="GU195" s="689"/>
      <c r="GV195" s="689"/>
      <c r="GW195" s="689"/>
      <c r="GX195" s="689"/>
      <c r="GY195" s="689"/>
      <c r="GZ195" s="689"/>
      <c r="HA195" s="689"/>
      <c r="HB195" s="689"/>
      <c r="HC195" s="689"/>
      <c r="HD195" s="689"/>
      <c r="HE195" s="689"/>
      <c r="HF195" s="689"/>
      <c r="HG195" s="689"/>
      <c r="HH195" s="695"/>
      <c r="HI195" s="695"/>
      <c r="HJ195" s="689"/>
      <c r="HK195" s="689"/>
      <c r="HL195" s="689"/>
      <c r="HM195" s="689"/>
      <c r="HN195" s="689"/>
      <c r="HO195" s="689"/>
      <c r="HP195" s="689"/>
      <c r="HQ195" s="689"/>
      <c r="HR195" s="689"/>
      <c r="HS195" s="689"/>
      <c r="HT195" s="689"/>
      <c r="HU195" s="689"/>
      <c r="HV195" s="689"/>
      <c r="HW195" s="689"/>
      <c r="HX195" s="689"/>
      <c r="HY195" s="689"/>
      <c r="HZ195" s="689"/>
      <c r="IA195" s="689"/>
      <c r="IB195" s="689"/>
      <c r="IC195" s="689"/>
    </row>
    <row r="196" spans="2:237" s="680" customFormat="1" ht="22" hidden="1" customHeight="1">
      <c r="B196" s="1410"/>
      <c r="O196" s="513"/>
      <c r="P196" s="513"/>
      <c r="Q196" s="513"/>
      <c r="R196" s="513"/>
      <c r="S196" s="513"/>
      <c r="T196" s="513"/>
      <c r="U196" s="513"/>
      <c r="V196" s="513"/>
      <c r="W196" s="513"/>
      <c r="X196" s="511"/>
      <c r="Y196" s="511"/>
      <c r="Z196" s="511"/>
      <c r="AA196" s="511"/>
      <c r="AB196" s="511"/>
      <c r="AC196" s="511"/>
      <c r="AD196" s="511"/>
      <c r="AE196" s="511"/>
      <c r="AF196" s="511"/>
      <c r="AG196" s="511"/>
      <c r="AH196" s="511"/>
      <c r="AI196" s="511"/>
      <c r="AJ196" s="511"/>
      <c r="AK196" s="511"/>
      <c r="AL196" s="511"/>
      <c r="AM196" s="511"/>
      <c r="AN196" s="511"/>
      <c r="AO196" s="511"/>
      <c r="AP196" s="511"/>
      <c r="AQ196" s="511"/>
      <c r="AR196" s="511"/>
      <c r="AS196" s="511"/>
      <c r="AT196" s="511"/>
      <c r="AU196" s="511"/>
      <c r="AV196" s="511"/>
      <c r="AW196" s="512"/>
      <c r="AX196" s="512"/>
      <c r="AY196" s="512"/>
      <c r="AZ196" s="512"/>
      <c r="BA196" s="512"/>
      <c r="BB196" s="512"/>
      <c r="BC196" s="512"/>
      <c r="BD196" s="512"/>
      <c r="BE196" s="512"/>
      <c r="BF196" s="512"/>
      <c r="BG196" s="512"/>
      <c r="BH196" s="467"/>
      <c r="BI196" s="512"/>
      <c r="BJ196" s="696"/>
      <c r="BK196" s="697"/>
      <c r="BL196" s="697"/>
      <c r="BM196" s="697"/>
      <c r="BN196" s="697"/>
      <c r="BO196" s="697"/>
      <c r="BP196" s="697"/>
      <c r="BQ196" s="697"/>
      <c r="BR196" s="439"/>
      <c r="BS196" s="439"/>
      <c r="BT196" s="439"/>
      <c r="BU196" s="439"/>
      <c r="BV196" s="439"/>
      <c r="BW196" s="439"/>
      <c r="BX196" s="439"/>
      <c r="BY196" s="439"/>
      <c r="BZ196" s="439"/>
      <c r="CA196" s="439"/>
      <c r="CB196" s="439"/>
      <c r="CC196" s="439"/>
      <c r="CD196" s="439"/>
      <c r="CE196" s="439"/>
      <c r="CF196" s="439"/>
      <c r="CG196" s="439"/>
      <c r="CH196" s="439"/>
      <c r="CI196" s="439"/>
      <c r="CJ196" s="439"/>
      <c r="CK196" s="439"/>
      <c r="CL196" s="439"/>
      <c r="CM196" s="439"/>
      <c r="CN196" s="439"/>
      <c r="CO196" s="439"/>
      <c r="CP196" s="439"/>
      <c r="CQ196" s="439"/>
      <c r="CR196" s="439"/>
      <c r="CS196" s="439"/>
      <c r="CT196" s="439"/>
      <c r="CU196" s="439"/>
      <c r="CV196" s="439"/>
      <c r="CW196" s="439"/>
      <c r="CX196" s="439"/>
      <c r="CY196" s="439"/>
      <c r="CZ196" s="698"/>
      <c r="DA196" s="698"/>
      <c r="DB196" s="698"/>
      <c r="DC196" s="698"/>
      <c r="DD196" s="698"/>
      <c r="DE196" s="698"/>
      <c r="DF196" s="439"/>
      <c r="DG196" s="439"/>
      <c r="DH196" s="439"/>
      <c r="DI196" s="439"/>
      <c r="DJ196" s="439"/>
      <c r="DK196" s="439"/>
      <c r="DL196" s="439"/>
      <c r="DM196" s="439"/>
      <c r="DN196" s="439"/>
      <c r="DO196" s="439"/>
      <c r="DP196" s="439"/>
      <c r="DQ196" s="439"/>
      <c r="DR196" s="439"/>
      <c r="DS196" s="439"/>
      <c r="DT196" s="439"/>
      <c r="DU196" s="439"/>
      <c r="DV196" s="439"/>
      <c r="DW196" s="439"/>
      <c r="DX196" s="439"/>
      <c r="DY196" s="439"/>
      <c r="DZ196" s="439"/>
      <c r="EA196" s="439"/>
      <c r="EB196" s="439"/>
      <c r="EC196" s="439"/>
      <c r="ED196" s="439"/>
      <c r="EE196" s="439"/>
      <c r="EF196" s="439"/>
      <c r="EG196" s="439"/>
      <c r="EH196" s="439"/>
      <c r="EI196" s="439"/>
      <c r="EJ196" s="439"/>
      <c r="EK196" s="439"/>
      <c r="EL196" s="439"/>
      <c r="EM196" s="439"/>
      <c r="EN196" s="439"/>
      <c r="EO196" s="439"/>
      <c r="EP196" s="683"/>
      <c r="EQ196" s="415"/>
      <c r="ER196" s="699"/>
      <c r="ES196" s="700"/>
      <c r="ET196" s="701"/>
      <c r="EU196" s="687"/>
      <c r="EV196" s="687"/>
      <c r="EW196" s="688"/>
      <c r="EX196" s="688"/>
      <c r="EY196" s="688"/>
      <c r="EZ196" s="689"/>
      <c r="FA196" s="689"/>
      <c r="FB196" s="689"/>
      <c r="FC196" s="689"/>
      <c r="FD196" s="689"/>
      <c r="FE196" s="689"/>
      <c r="FF196" s="689"/>
      <c r="FG196" s="689"/>
      <c r="FH196" s="689" t="e">
        <f>IF(AM70&gt;=1,1,IF(#REF!="",0,1))</f>
        <v>#REF!</v>
      </c>
      <c r="FI196" s="689"/>
      <c r="FJ196" s="689"/>
      <c r="FK196" s="689"/>
      <c r="FL196" s="688"/>
      <c r="FM196" s="690"/>
      <c r="FN196" s="688"/>
      <c r="FO196" s="691"/>
      <c r="FP196" s="688"/>
      <c r="FQ196" s="688"/>
      <c r="FR196" s="686"/>
      <c r="FS196" s="686"/>
      <c r="FT196" s="688"/>
      <c r="FU196" s="688"/>
      <c r="FV196" s="688"/>
      <c r="FW196" s="688"/>
      <c r="FX196" s="688"/>
      <c r="FY196" s="692"/>
      <c r="FZ196" s="692"/>
      <c r="GA196" s="688"/>
      <c r="GB196" s="688"/>
      <c r="GC196" s="688"/>
      <c r="GD196" s="688"/>
      <c r="GE196" s="688"/>
      <c r="GF196" s="688"/>
      <c r="GG196" s="688"/>
      <c r="GH196" s="690"/>
      <c r="GI196" s="690"/>
      <c r="GJ196" s="690"/>
      <c r="GK196" s="693"/>
      <c r="GL196" s="694"/>
      <c r="GM196" s="693"/>
      <c r="GN196" s="693"/>
      <c r="GO196" s="693"/>
      <c r="GP196" s="693"/>
      <c r="GQ196" s="689"/>
      <c r="GR196" s="689"/>
      <c r="GS196" s="689"/>
      <c r="GT196" s="689"/>
      <c r="GU196" s="689"/>
      <c r="GV196" s="689"/>
      <c r="GW196" s="689"/>
      <c r="GX196" s="689"/>
      <c r="GY196" s="689"/>
      <c r="GZ196" s="689"/>
      <c r="HA196" s="689"/>
      <c r="HB196" s="689"/>
      <c r="HC196" s="689"/>
      <c r="HD196" s="689"/>
      <c r="HE196" s="689"/>
      <c r="HF196" s="689"/>
      <c r="HG196" s="689"/>
      <c r="HH196" s="695"/>
      <c r="HI196" s="695"/>
      <c r="HJ196" s="689"/>
      <c r="HK196" s="689"/>
      <c r="HL196" s="689"/>
      <c r="HM196" s="689"/>
      <c r="HN196" s="689"/>
      <c r="HO196" s="689"/>
      <c r="HP196" s="689"/>
      <c r="HQ196" s="689"/>
      <c r="HR196" s="689"/>
      <c r="HS196" s="689"/>
      <c r="HT196" s="689"/>
      <c r="HU196" s="689"/>
      <c r="HV196" s="689"/>
      <c r="HW196" s="689"/>
      <c r="HX196" s="689"/>
      <c r="HY196" s="689"/>
      <c r="HZ196" s="689"/>
      <c r="IA196" s="689"/>
      <c r="IB196" s="689"/>
      <c r="IC196" s="689"/>
    </row>
    <row r="197" spans="2:237" s="702" customFormat="1" ht="22" hidden="1" customHeight="1">
      <c r="B197" s="1411"/>
      <c r="O197" s="511"/>
      <c r="P197" s="511"/>
      <c r="Q197" s="511"/>
      <c r="R197" s="511"/>
      <c r="S197" s="511"/>
      <c r="T197" s="511"/>
      <c r="U197" s="511"/>
      <c r="V197" s="511"/>
      <c r="W197" s="511"/>
      <c r="X197" s="511"/>
      <c r="Y197" s="511"/>
      <c r="Z197" s="511"/>
      <c r="AA197" s="511"/>
      <c r="AB197" s="511"/>
      <c r="AC197" s="511"/>
      <c r="AD197" s="511"/>
      <c r="AE197" s="511"/>
      <c r="AF197" s="511"/>
      <c r="AG197" s="511"/>
      <c r="AH197" s="511"/>
      <c r="AI197" s="511"/>
      <c r="AJ197" s="511"/>
      <c r="AK197" s="511"/>
      <c r="AL197" s="511"/>
      <c r="AM197" s="511"/>
      <c r="AN197" s="511"/>
      <c r="AO197" s="511"/>
      <c r="AP197" s="511"/>
      <c r="AQ197" s="511"/>
      <c r="AR197" s="511"/>
      <c r="AS197" s="511"/>
      <c r="AT197" s="511"/>
      <c r="AU197" s="511"/>
      <c r="AV197" s="511"/>
      <c r="AW197" s="512"/>
      <c r="AX197" s="512"/>
      <c r="AY197" s="512"/>
      <c r="AZ197" s="512"/>
      <c r="BA197" s="512"/>
      <c r="BB197" s="512"/>
      <c r="BC197" s="512"/>
      <c r="BD197" s="512"/>
      <c r="BE197" s="512"/>
      <c r="BF197" s="512"/>
      <c r="BG197" s="512"/>
      <c r="BH197" s="467"/>
      <c r="BI197" s="512"/>
      <c r="BJ197" s="696"/>
      <c r="BK197" s="535"/>
      <c r="BL197" s="535"/>
      <c r="BM197" s="535"/>
      <c r="BN197" s="535"/>
      <c r="BO197" s="535"/>
      <c r="BP197" s="535"/>
      <c r="BQ197" s="535"/>
      <c r="BR197" s="1967"/>
      <c r="BS197" s="1967"/>
      <c r="BT197" s="1967"/>
      <c r="BU197" s="1967"/>
      <c r="BV197" s="1967"/>
      <c r="BW197" s="1967"/>
      <c r="BX197" s="1967"/>
      <c r="BY197" s="1967"/>
      <c r="BZ197" s="1967"/>
      <c r="CA197" s="1967"/>
      <c r="CB197" s="697"/>
      <c r="CC197" s="697"/>
      <c r="CD197" s="697"/>
      <c r="CE197" s="1967"/>
      <c r="CF197" s="1967"/>
      <c r="CG197" s="1967"/>
      <c r="CH197" s="1967"/>
      <c r="CI197" s="1967"/>
      <c r="CJ197" s="697"/>
      <c r="CK197" s="697"/>
      <c r="CL197" s="1967"/>
      <c r="CM197" s="1967"/>
      <c r="CN197" s="1967"/>
      <c r="CO197" s="1967"/>
      <c r="CP197" s="1967"/>
      <c r="CQ197" s="1967"/>
      <c r="CR197" s="439"/>
      <c r="CS197" s="439"/>
      <c r="CT197" s="439"/>
      <c r="CU197" s="439"/>
      <c r="CV197" s="439"/>
      <c r="CW197" s="439"/>
      <c r="CX197" s="439"/>
      <c r="CY197" s="439"/>
      <c r="CZ197" s="703"/>
      <c r="DA197" s="698"/>
      <c r="DB197" s="698"/>
      <c r="DC197" s="698"/>
      <c r="DD197" s="698"/>
      <c r="DE197" s="698"/>
      <c r="DF197" s="1972"/>
      <c r="DG197" s="1972"/>
      <c r="DH197" s="697"/>
      <c r="DI197" s="1967"/>
      <c r="DJ197" s="1967"/>
      <c r="DK197" s="697"/>
      <c r="DL197" s="1967"/>
      <c r="DM197" s="1967"/>
      <c r="DN197" s="1967"/>
      <c r="DO197" s="1967"/>
      <c r="DP197" s="697"/>
      <c r="DQ197" s="697"/>
      <c r="DR197" s="1967"/>
      <c r="DS197" s="1967"/>
      <c r="DT197" s="1967"/>
      <c r="DU197" s="1967"/>
      <c r="DV197" s="1967"/>
      <c r="DW197" s="697"/>
      <c r="DX197" s="697"/>
      <c r="DY197" s="1957"/>
      <c r="DZ197" s="1957"/>
      <c r="EA197" s="1957"/>
      <c r="EB197" s="1957"/>
      <c r="EC197" s="1957"/>
      <c r="ED197" s="1957"/>
      <c r="EE197" s="1957"/>
      <c r="EF197" s="439"/>
      <c r="EG197" s="1957"/>
      <c r="EH197" s="1957"/>
      <c r="EI197" s="1957"/>
      <c r="EJ197" s="1957"/>
      <c r="EK197" s="1957"/>
      <c r="EL197" s="1957"/>
      <c r="EM197" s="1957"/>
      <c r="EN197" s="1957"/>
      <c r="EO197" s="439"/>
      <c r="EP197" s="697"/>
      <c r="EQ197" s="524"/>
      <c r="ER197" s="515"/>
      <c r="ES197" s="704"/>
      <c r="ET197" s="705"/>
      <c r="EU197" s="705"/>
      <c r="EV197" s="705"/>
      <c r="EW197" s="705"/>
      <c r="EX197" s="705"/>
      <c r="EY197" s="705"/>
      <c r="EZ197" s="706"/>
      <c r="FA197" s="706"/>
      <c r="FB197" s="706"/>
      <c r="FC197" s="706"/>
      <c r="FD197" s="706"/>
      <c r="FE197" s="706"/>
      <c r="FF197" s="706"/>
      <c r="FG197" s="706"/>
      <c r="FH197" s="707" t="e">
        <f>SUM(FH195:FH196)</f>
        <v>#REF!</v>
      </c>
      <c r="FI197" s="706" t="b">
        <f>IF(AA40+AA43+AA46&gt;=1,"",TRUE)</f>
        <v>1</v>
      </c>
      <c r="FJ197" s="706"/>
      <c r="FK197" s="706"/>
      <c r="FL197" s="706" t="s">
        <v>54</v>
      </c>
      <c r="FM197" s="705"/>
      <c r="FN197" s="706" t="s">
        <v>54</v>
      </c>
      <c r="FO197" s="708"/>
      <c r="FP197" s="705"/>
      <c r="FQ197" s="705"/>
      <c r="FR197" s="709"/>
      <c r="FS197" s="705"/>
      <c r="FT197" s="705"/>
      <c r="FU197" s="705"/>
      <c r="FV197" s="705"/>
      <c r="FW197" s="705"/>
      <c r="FX197" s="705"/>
      <c r="FY197" s="705"/>
      <c r="FZ197" s="705"/>
      <c r="GA197" s="705"/>
      <c r="GB197" s="705"/>
      <c r="GC197" s="705"/>
      <c r="GD197" s="705"/>
      <c r="GE197" s="705"/>
      <c r="GF197" s="705"/>
      <c r="GG197" s="705"/>
      <c r="GH197" s="705"/>
      <c r="GI197" s="705"/>
      <c r="GJ197" s="705"/>
      <c r="GK197" s="706"/>
      <c r="GL197" s="706"/>
      <c r="GM197" s="706"/>
      <c r="GN197" s="706"/>
      <c r="GO197" s="706"/>
      <c r="GP197" s="706"/>
      <c r="GQ197" s="706"/>
      <c r="GR197" s="706"/>
      <c r="GS197" s="706"/>
      <c r="GT197" s="706"/>
      <c r="GU197" s="706"/>
      <c r="GV197" s="706"/>
      <c r="GW197" s="706"/>
      <c r="GX197" s="706"/>
      <c r="GY197" s="706"/>
      <c r="GZ197" s="706"/>
      <c r="HA197" s="706"/>
      <c r="HB197" s="706"/>
      <c r="HC197" s="706"/>
      <c r="HD197" s="706"/>
      <c r="HE197" s="706"/>
      <c r="HF197" s="706"/>
      <c r="HG197" s="706"/>
      <c r="HH197" s="710"/>
      <c r="HI197" s="710"/>
      <c r="HJ197" s="706"/>
      <c r="HK197" s="706"/>
      <c r="HL197" s="706"/>
      <c r="HM197" s="706"/>
      <c r="HN197" s="706"/>
      <c r="HO197" s="706"/>
      <c r="HP197" s="706"/>
      <c r="HQ197" s="706"/>
      <c r="HR197" s="706"/>
      <c r="HS197" s="706"/>
      <c r="HT197" s="706"/>
      <c r="HU197" s="706"/>
      <c r="HV197" s="706"/>
      <c r="HW197" s="706"/>
      <c r="HX197" s="706"/>
      <c r="HY197" s="706"/>
      <c r="HZ197" s="706"/>
      <c r="IA197" s="706"/>
      <c r="IB197" s="706"/>
      <c r="IC197" s="706"/>
    </row>
    <row r="198" spans="2:237" s="702" customFormat="1" ht="26" hidden="1" customHeight="1">
      <c r="B198" s="1411"/>
      <c r="O198" s="511"/>
      <c r="P198" s="511"/>
      <c r="Q198" s="511"/>
      <c r="R198" s="511"/>
      <c r="S198" s="511"/>
      <c r="T198" s="511"/>
      <c r="U198" s="511"/>
      <c r="V198" s="511"/>
      <c r="W198" s="511"/>
      <c r="X198" s="511"/>
      <c r="Y198" s="511"/>
      <c r="Z198" s="511"/>
      <c r="AA198" s="511"/>
      <c r="AB198" s="511"/>
      <c r="AC198" s="511"/>
      <c r="AD198" s="511"/>
      <c r="AE198" s="511"/>
      <c r="AF198" s="511"/>
      <c r="AG198" s="511"/>
      <c r="AH198" s="511"/>
      <c r="AI198" s="511"/>
      <c r="AJ198" s="511"/>
      <c r="AK198" s="511"/>
      <c r="AL198" s="511"/>
      <c r="AM198" s="511"/>
      <c r="AN198" s="511"/>
      <c r="AO198" s="511"/>
      <c r="AP198" s="511"/>
      <c r="AQ198" s="511"/>
      <c r="AR198" s="511"/>
      <c r="AS198" s="511"/>
      <c r="AT198" s="511"/>
      <c r="AU198" s="511"/>
      <c r="AV198" s="511"/>
      <c r="AW198" s="512"/>
      <c r="AX198" s="512"/>
      <c r="AY198" s="512"/>
      <c r="AZ198" s="512"/>
      <c r="BA198" s="512"/>
      <c r="BB198" s="512"/>
      <c r="BC198" s="512"/>
      <c r="BD198" s="512"/>
      <c r="BE198" s="512"/>
      <c r="BF198" s="512"/>
      <c r="BG198" s="512"/>
      <c r="BH198" s="467"/>
      <c r="BI198" s="512"/>
      <c r="BJ198" s="1973" t="s">
        <v>94</v>
      </c>
      <c r="BK198" s="535"/>
      <c r="BL198" s="535"/>
      <c r="BM198" s="535"/>
      <c r="BN198" s="535"/>
      <c r="BO198" s="535"/>
      <c r="BP198" s="535"/>
      <c r="BQ198" s="535"/>
      <c r="BR198" s="697"/>
      <c r="BT198" s="439"/>
      <c r="BU198" s="439"/>
      <c r="BV198" s="439"/>
      <c r="BW198" s="439"/>
      <c r="BX198" s="439"/>
      <c r="BY198" s="439"/>
      <c r="BZ198" s="439"/>
      <c r="CA198" s="439"/>
      <c r="CB198" s="439"/>
      <c r="CC198" s="439"/>
      <c r="CD198" s="439"/>
      <c r="CE198" s="439"/>
      <c r="CF198" s="439"/>
      <c r="CG198" s="439"/>
      <c r="CH198" s="439"/>
      <c r="CI198" s="439"/>
      <c r="CJ198" s="439"/>
      <c r="CK198" s="439"/>
      <c r="CM198" s="711"/>
      <c r="CN198" s="711"/>
      <c r="CO198" s="711"/>
      <c r="CP198" s="711"/>
      <c r="CQ198" s="711"/>
      <c r="CR198" s="712"/>
      <c r="CS198" s="712"/>
      <c r="CT198" s="712"/>
      <c r="CU198" s="713"/>
      <c r="CV198" s="713"/>
      <c r="CW198" s="1974"/>
      <c r="CX198" s="1955" t="s">
        <v>1</v>
      </c>
      <c r="CY198" s="1975"/>
      <c r="CZ198" s="1976"/>
      <c r="DB198" s="439"/>
      <c r="DC198" s="439"/>
      <c r="DD198" s="439"/>
      <c r="DE198" s="439"/>
      <c r="DF198" s="439"/>
      <c r="DG198" s="439"/>
      <c r="DH198" s="439"/>
      <c r="DI198" s="439"/>
      <c r="DJ198" s="439"/>
      <c r="DK198" s="439"/>
      <c r="DL198" s="439"/>
      <c r="DM198" s="439"/>
      <c r="DN198" s="439"/>
      <c r="DO198" s="439"/>
      <c r="DP198" s="439"/>
      <c r="DQ198" s="439"/>
      <c r="DR198" s="439"/>
      <c r="DS198" s="439"/>
      <c r="DT198" s="439"/>
      <c r="DU198" s="439"/>
      <c r="DV198" s="439"/>
      <c r="DW198" s="439"/>
      <c r="DX198" s="439"/>
      <c r="EF198" s="714"/>
      <c r="EO198" s="1951"/>
      <c r="EP198" s="1951"/>
      <c r="EQ198" s="524"/>
      <c r="ER198" s="512"/>
      <c r="ES198" s="716"/>
      <c r="ET198" s="706"/>
      <c r="EU198" s="706"/>
      <c r="EV198" s="705"/>
      <c r="EW198" s="705"/>
      <c r="EX198" s="705"/>
      <c r="EY198" s="705"/>
      <c r="EZ198" s="706"/>
      <c r="FA198" s="710">
        <f>GH515</f>
        <v>0</v>
      </c>
      <c r="FB198" s="706"/>
      <c r="FC198" s="706"/>
      <c r="FD198" s="706"/>
      <c r="FE198" s="706"/>
      <c r="FF198" s="706"/>
      <c r="FG198" s="706"/>
      <c r="FH198" s="707" t="e">
        <f>IF(FH197&gt;=1,"",TRUE)</f>
        <v>#REF!</v>
      </c>
      <c r="FI198" s="706" t="b">
        <f>IF(AY12="",TRUE,"")</f>
        <v>1</v>
      </c>
      <c r="FJ198" s="706"/>
      <c r="FK198" s="706"/>
      <c r="FL198" s="702" t="s">
        <v>58</v>
      </c>
      <c r="FM198" s="705"/>
      <c r="FN198" s="702" t="s">
        <v>58</v>
      </c>
      <c r="FO198" s="705" t="s">
        <v>80</v>
      </c>
      <c r="FP198" s="705" t="s">
        <v>81</v>
      </c>
      <c r="FQ198" s="705"/>
      <c r="FR198" s="705"/>
      <c r="FS198" s="705"/>
      <c r="FT198" s="705"/>
      <c r="FU198" s="705"/>
      <c r="FV198" s="705"/>
      <c r="FW198" s="705"/>
      <c r="FX198" s="705"/>
      <c r="FY198" s="705"/>
      <c r="FZ198" s="705"/>
      <c r="GA198" s="705"/>
      <c r="GB198" s="705"/>
      <c r="GC198" s="705"/>
      <c r="GD198" s="705"/>
      <c r="GE198" s="705"/>
      <c r="GF198" s="705"/>
      <c r="GG198" s="705"/>
      <c r="GH198" s="705"/>
      <c r="GI198" s="705"/>
      <c r="GJ198" s="705"/>
      <c r="GK198" s="706"/>
      <c r="GL198" s="710"/>
      <c r="GM198" s="710"/>
      <c r="GN198" s="706"/>
      <c r="GO198" s="706"/>
      <c r="GP198" s="706"/>
      <c r="GQ198" s="706"/>
      <c r="GR198" s="706"/>
      <c r="GS198" s="706"/>
      <c r="GT198" s="706"/>
      <c r="GU198" s="706"/>
      <c r="GV198" s="706"/>
      <c r="GW198" s="706"/>
      <c r="GX198" s="706"/>
      <c r="GY198" s="706"/>
      <c r="GZ198" s="706"/>
      <c r="HA198" s="706"/>
      <c r="HB198" s="706"/>
      <c r="HC198" s="706"/>
      <c r="HD198" s="706"/>
      <c r="HE198" s="706"/>
      <c r="HF198" s="706"/>
      <c r="HG198" s="706"/>
      <c r="HH198" s="710"/>
      <c r="HI198" s="710"/>
      <c r="HJ198" s="706"/>
      <c r="HK198" s="706"/>
      <c r="HL198" s="706"/>
      <c r="HM198" s="706"/>
      <c r="HN198" s="706"/>
      <c r="HO198" s="706"/>
      <c r="HP198" s="706"/>
      <c r="HQ198" s="706"/>
      <c r="HR198" s="706"/>
      <c r="HS198" s="706"/>
      <c r="HT198" s="706"/>
      <c r="HU198" s="706"/>
      <c r="HV198" s="706"/>
      <c r="HW198" s="706"/>
      <c r="HX198" s="706"/>
      <c r="HY198" s="706"/>
      <c r="HZ198" s="706"/>
      <c r="IA198" s="706"/>
      <c r="IB198" s="706"/>
      <c r="IC198" s="706"/>
    </row>
    <row r="199" spans="2:237" s="702" customFormat="1" ht="26" hidden="1" customHeight="1">
      <c r="B199" s="1411"/>
      <c r="O199" s="511"/>
      <c r="P199" s="511"/>
      <c r="Q199" s="511"/>
      <c r="R199" s="511"/>
      <c r="S199" s="511"/>
      <c r="T199" s="511"/>
      <c r="U199" s="511"/>
      <c r="V199" s="511"/>
      <c r="W199" s="511"/>
      <c r="X199" s="511"/>
      <c r="Y199" s="511"/>
      <c r="Z199" s="511"/>
      <c r="AA199" s="511"/>
      <c r="AB199" s="511"/>
      <c r="AC199" s="511"/>
      <c r="AD199" s="511"/>
      <c r="AE199" s="511"/>
      <c r="AF199" s="511"/>
      <c r="AG199" s="511"/>
      <c r="AH199" s="511"/>
      <c r="AI199" s="511"/>
      <c r="AJ199" s="511"/>
      <c r="AK199" s="511"/>
      <c r="AL199" s="511"/>
      <c r="AM199" s="511"/>
      <c r="AN199" s="511"/>
      <c r="AO199" s="511"/>
      <c r="AP199" s="511"/>
      <c r="AQ199" s="511"/>
      <c r="AR199" s="511"/>
      <c r="AS199" s="511"/>
      <c r="AT199" s="511"/>
      <c r="AU199" s="511"/>
      <c r="AV199" s="511"/>
      <c r="AW199" s="512"/>
      <c r="AX199" s="512"/>
      <c r="AY199" s="512"/>
      <c r="AZ199" s="512"/>
      <c r="BA199" s="512"/>
      <c r="BB199" s="512"/>
      <c r="BC199" s="512"/>
      <c r="BD199" s="512"/>
      <c r="BE199" s="512"/>
      <c r="BF199" s="512"/>
      <c r="BG199" s="512"/>
      <c r="BH199" s="467"/>
      <c r="BI199" s="512"/>
      <c r="BJ199" s="1973"/>
      <c r="BK199" s="535"/>
      <c r="BL199" s="535"/>
      <c r="BM199" s="535"/>
      <c r="BN199" s="535"/>
      <c r="BO199" s="535"/>
      <c r="BP199" s="535"/>
      <c r="BQ199" s="535"/>
      <c r="BR199" s="697"/>
      <c r="BT199" s="439"/>
      <c r="BU199" s="439"/>
      <c r="BV199" s="439"/>
      <c r="BW199" s="439"/>
      <c r="BX199" s="439"/>
      <c r="BY199" s="439"/>
      <c r="BZ199" s="439"/>
      <c r="CA199" s="439"/>
      <c r="CB199" s="439"/>
      <c r="CC199" s="439"/>
      <c r="CD199" s="439"/>
      <c r="CE199" s="439"/>
      <c r="CF199" s="439"/>
      <c r="CG199" s="439"/>
      <c r="CH199" s="439"/>
      <c r="CI199" s="439"/>
      <c r="CJ199" s="439"/>
      <c r="CK199" s="439"/>
      <c r="CM199" s="711"/>
      <c r="CN199" s="711"/>
      <c r="CO199" s="711"/>
      <c r="CP199" s="711"/>
      <c r="CQ199" s="711"/>
      <c r="CR199" s="715"/>
      <c r="CS199" s="715"/>
      <c r="CT199" s="715"/>
      <c r="CU199" s="713"/>
      <c r="CV199" s="713"/>
      <c r="CW199" s="1974"/>
      <c r="CX199" s="1955"/>
      <c r="CY199" s="1975"/>
      <c r="CZ199" s="1976"/>
      <c r="DB199" s="439"/>
      <c r="DC199" s="439"/>
      <c r="DD199" s="439"/>
      <c r="DE199" s="439"/>
      <c r="DF199" s="439"/>
      <c r="DG199" s="439"/>
      <c r="DH199" s="439"/>
      <c r="DI199" s="439"/>
      <c r="DJ199" s="439"/>
      <c r="DK199" s="439"/>
      <c r="DL199" s="439"/>
      <c r="DM199" s="439"/>
      <c r="DN199" s="439"/>
      <c r="DO199" s="439"/>
      <c r="DP199" s="439"/>
      <c r="DQ199" s="439"/>
      <c r="DR199" s="439"/>
      <c r="DS199" s="439"/>
      <c r="DT199" s="439"/>
      <c r="DU199" s="439"/>
      <c r="DV199" s="439"/>
      <c r="DW199" s="439"/>
      <c r="DX199" s="439"/>
      <c r="EF199" s="714"/>
      <c r="EO199" s="1951"/>
      <c r="EP199" s="1951"/>
      <c r="EQ199" s="524"/>
      <c r="ER199" s="512"/>
      <c r="ES199" s="716"/>
      <c r="ET199" s="706"/>
      <c r="EU199" s="706"/>
      <c r="EV199" s="705"/>
      <c r="EW199" s="705"/>
      <c r="EX199" s="705"/>
      <c r="EY199" s="705"/>
      <c r="EZ199" s="706"/>
      <c r="FA199" s="706"/>
      <c r="FB199" s="710">
        <f>GH516</f>
        <v>0</v>
      </c>
      <c r="FC199" s="706"/>
      <c r="FD199" s="706"/>
      <c r="FE199" s="706"/>
      <c r="FF199" s="706"/>
      <c r="FG199" s="706"/>
      <c r="FH199" s="707"/>
      <c r="FI199" s="706"/>
      <c r="FJ199" s="706"/>
      <c r="FK199" s="706"/>
      <c r="FL199" s="705" t="s">
        <v>78</v>
      </c>
      <c r="FM199" s="705" t="s">
        <v>79</v>
      </c>
      <c r="FN199" s="705"/>
      <c r="FO199" s="717">
        <f>IF(AY89="",0,AY89)</f>
        <v>0</v>
      </c>
      <c r="FP199" s="717"/>
      <c r="FQ199" s="705">
        <f>IF(GH516=0,0,GG516)</f>
        <v>0</v>
      </c>
      <c r="FR199" s="705"/>
      <c r="FS199" s="705"/>
      <c r="FT199" s="705"/>
      <c r="FU199" s="705"/>
      <c r="FV199" s="705"/>
      <c r="FW199" s="705"/>
      <c r="FX199" s="705"/>
      <c r="FY199" s="705"/>
      <c r="FZ199" s="705"/>
      <c r="GA199" s="705"/>
      <c r="GB199" s="705"/>
      <c r="GC199" s="705"/>
      <c r="GD199" s="705"/>
      <c r="GE199" s="705"/>
      <c r="GF199" s="705"/>
      <c r="GG199" s="705"/>
      <c r="GH199" s="705"/>
      <c r="GI199" s="705"/>
      <c r="GJ199" s="705"/>
      <c r="GK199" s="706"/>
      <c r="GL199" s="710"/>
      <c r="GM199" s="710"/>
      <c r="GN199" s="706"/>
      <c r="GO199" s="706"/>
      <c r="GP199" s="706"/>
      <c r="GQ199" s="706"/>
      <c r="GR199" s="706"/>
      <c r="GS199" s="706"/>
      <c r="GT199" s="706"/>
      <c r="GU199" s="706"/>
      <c r="GV199" s="706"/>
      <c r="GW199" s="706"/>
      <c r="GX199" s="706"/>
      <c r="GY199" s="706"/>
      <c r="GZ199" s="706"/>
      <c r="HA199" s="706"/>
      <c r="HB199" s="706"/>
      <c r="HC199" s="706"/>
      <c r="HD199" s="706"/>
      <c r="HE199" s="706"/>
      <c r="HF199" s="706"/>
      <c r="HG199" s="706"/>
      <c r="HH199" s="710"/>
      <c r="HI199" s="710"/>
      <c r="HJ199" s="706"/>
      <c r="HK199" s="706"/>
      <c r="HL199" s="706"/>
      <c r="HM199" s="706"/>
      <c r="HN199" s="706"/>
      <c r="HO199" s="706"/>
      <c r="HP199" s="706"/>
      <c r="HQ199" s="706"/>
      <c r="HR199" s="706"/>
      <c r="HS199" s="706"/>
      <c r="HT199" s="706"/>
      <c r="HU199" s="706"/>
      <c r="HV199" s="706"/>
      <c r="HW199" s="706"/>
      <c r="HX199" s="706"/>
      <c r="HY199" s="706"/>
      <c r="HZ199" s="706"/>
      <c r="IA199" s="706"/>
      <c r="IB199" s="706"/>
      <c r="IC199" s="706"/>
    </row>
    <row r="200" spans="2:237" s="718" customFormat="1" ht="22" hidden="1" customHeight="1">
      <c r="B200" s="1412"/>
      <c r="O200" s="719"/>
      <c r="P200" s="719"/>
      <c r="Q200" s="719"/>
      <c r="R200" s="719"/>
      <c r="S200" s="719"/>
      <c r="T200" s="719"/>
      <c r="U200" s="719"/>
      <c r="V200" s="719"/>
      <c r="W200" s="719"/>
      <c r="X200" s="511"/>
      <c r="Y200" s="511"/>
      <c r="Z200" s="511"/>
      <c r="AA200" s="511"/>
      <c r="AB200" s="511"/>
      <c r="AC200" s="511"/>
      <c r="AD200" s="511"/>
      <c r="AE200" s="511"/>
      <c r="AF200" s="511"/>
      <c r="AG200" s="511"/>
      <c r="AH200" s="511"/>
      <c r="AI200" s="511"/>
      <c r="AJ200" s="511"/>
      <c r="AK200" s="511"/>
      <c r="AL200" s="511"/>
      <c r="AM200" s="511"/>
      <c r="AN200" s="511"/>
      <c r="AO200" s="511"/>
      <c r="AP200" s="511"/>
      <c r="AQ200" s="511"/>
      <c r="AR200" s="511"/>
      <c r="AS200" s="511"/>
      <c r="AT200" s="511"/>
      <c r="AU200" s="511"/>
      <c r="AV200" s="511"/>
      <c r="AW200" s="512"/>
      <c r="AX200" s="512"/>
      <c r="AY200" s="512"/>
      <c r="AZ200" s="512"/>
      <c r="BA200" s="512"/>
      <c r="BB200" s="512"/>
      <c r="BC200" s="512"/>
      <c r="BD200" s="512"/>
      <c r="BE200" s="512"/>
      <c r="BF200" s="512"/>
      <c r="BG200" s="512"/>
      <c r="BH200" s="467"/>
      <c r="BI200" s="512"/>
      <c r="BJ200" s="1973"/>
      <c r="BK200" s="720"/>
      <c r="BL200" s="720"/>
      <c r="BM200" s="720"/>
      <c r="BN200" s="720"/>
      <c r="BO200" s="720"/>
      <c r="BP200" s="720"/>
      <c r="BQ200" s="720"/>
      <c r="BR200" s="683"/>
      <c r="BS200" s="683"/>
      <c r="BT200" s="683"/>
      <c r="BU200" s="683"/>
      <c r="BV200" s="683"/>
      <c r="BW200" s="683"/>
      <c r="BX200" s="683"/>
      <c r="BY200" s="721"/>
      <c r="BZ200" s="721"/>
      <c r="CA200" s="721"/>
      <c r="CB200" s="683"/>
      <c r="CC200" s="683"/>
      <c r="CD200" s="683"/>
      <c r="CE200" s="683"/>
      <c r="CF200" s="683"/>
      <c r="CG200" s="683"/>
      <c r="CH200" s="683"/>
      <c r="CI200" s="683"/>
      <c r="CJ200" s="683"/>
      <c r="CK200" s="683"/>
      <c r="CL200" s="1968"/>
      <c r="CM200" s="1968"/>
      <c r="CN200" s="1968"/>
      <c r="CO200" s="1968"/>
      <c r="CP200" s="1968"/>
      <c r="CQ200" s="722"/>
      <c r="CR200" s="722"/>
      <c r="CS200" s="722"/>
      <c r="CT200" s="722"/>
      <c r="CU200" s="713"/>
      <c r="CV200" s="713"/>
      <c r="CW200" s="1974"/>
      <c r="CX200" s="1955"/>
      <c r="CY200" s="1975"/>
      <c r="CZ200" s="1976"/>
      <c r="DA200" s="698"/>
      <c r="DB200" s="698"/>
      <c r="DC200" s="698"/>
      <c r="DD200" s="698"/>
      <c r="DE200" s="723"/>
      <c r="DF200" s="683"/>
      <c r="DG200" s="683"/>
      <c r="DH200" s="683"/>
      <c r="DI200" s="683"/>
      <c r="DJ200" s="683"/>
      <c r="DK200" s="683"/>
      <c r="DL200" s="722"/>
      <c r="DM200" s="722"/>
      <c r="DN200" s="722"/>
      <c r="DO200" s="722"/>
      <c r="DP200" s="722"/>
      <c r="DQ200" s="683"/>
      <c r="DR200" s="683"/>
      <c r="DS200" s="683"/>
      <c r="DT200" s="683"/>
      <c r="DU200" s="683"/>
      <c r="DV200" s="683"/>
      <c r="DW200" s="683"/>
      <c r="DX200" s="683"/>
      <c r="DY200" s="722"/>
      <c r="DZ200" s="714"/>
      <c r="EA200" s="714"/>
      <c r="EB200" s="714"/>
      <c r="EC200" s="714"/>
      <c r="ED200" s="714"/>
      <c r="EE200" s="714"/>
      <c r="EF200" s="714"/>
      <c r="EG200" s="722"/>
      <c r="EH200" s="722"/>
      <c r="EI200" s="722"/>
      <c r="EJ200" s="722"/>
      <c r="EK200" s="722"/>
      <c r="EL200" s="722"/>
      <c r="EM200" s="722"/>
      <c r="EN200" s="722"/>
      <c r="EO200" s="1951"/>
      <c r="EP200" s="1951"/>
      <c r="EQ200" s="417"/>
      <c r="ER200" s="724"/>
      <c r="ES200" s="725"/>
      <c r="ET200" s="726"/>
      <c r="EU200" s="726"/>
      <c r="EV200" s="727"/>
      <c r="EW200" s="727"/>
      <c r="EX200" s="727"/>
      <c r="EY200" s="727"/>
      <c r="EZ200" s="726"/>
      <c r="FA200" s="726"/>
      <c r="FB200" s="726"/>
      <c r="FC200" s="726"/>
      <c r="FD200" s="726"/>
      <c r="FE200" s="726"/>
      <c r="FF200" s="726"/>
      <c r="FG200" s="726"/>
      <c r="FH200" s="728"/>
      <c r="FI200" s="726"/>
      <c r="FJ200" s="726"/>
      <c r="FK200" s="726"/>
      <c r="FL200" s="727"/>
      <c r="FM200" s="727"/>
      <c r="FN200" s="727"/>
      <c r="FO200" s="729"/>
      <c r="FP200" s="729"/>
      <c r="FQ200" s="727"/>
      <c r="FR200" s="727"/>
      <c r="FS200" s="727"/>
      <c r="FT200" s="727"/>
      <c r="FU200" s="727"/>
      <c r="FV200" s="727"/>
      <c r="FW200" s="727"/>
      <c r="FX200" s="727"/>
      <c r="FY200" s="727"/>
      <c r="FZ200" s="727"/>
      <c r="GA200" s="727"/>
      <c r="GB200" s="727"/>
      <c r="GC200" s="727"/>
      <c r="GD200" s="727"/>
      <c r="GE200" s="727"/>
      <c r="GF200" s="727"/>
      <c r="GG200" s="727"/>
      <c r="GH200" s="727"/>
      <c r="GI200" s="727"/>
      <c r="GJ200" s="727"/>
      <c r="GK200" s="726"/>
      <c r="GL200" s="730"/>
      <c r="GM200" s="730"/>
      <c r="GN200" s="726"/>
      <c r="GO200" s="726"/>
      <c r="GP200" s="726"/>
      <c r="GQ200" s="726"/>
      <c r="GR200" s="726"/>
      <c r="GS200" s="726"/>
      <c r="GT200" s="726"/>
      <c r="GU200" s="726"/>
      <c r="GV200" s="726"/>
      <c r="GW200" s="726"/>
      <c r="GX200" s="726"/>
      <c r="GY200" s="726"/>
      <c r="GZ200" s="726"/>
      <c r="HA200" s="726"/>
      <c r="HB200" s="726"/>
      <c r="HC200" s="726"/>
      <c r="HD200" s="726"/>
      <c r="HE200" s="726"/>
      <c r="HF200" s="726"/>
      <c r="HG200" s="726"/>
      <c r="HH200" s="730"/>
      <c r="HI200" s="730"/>
      <c r="HJ200" s="726"/>
      <c r="HK200" s="726"/>
      <c r="HL200" s="726"/>
      <c r="HM200" s="726"/>
      <c r="HN200" s="726"/>
      <c r="HO200" s="726"/>
      <c r="HP200" s="726"/>
      <c r="HQ200" s="726"/>
      <c r="HR200" s="726"/>
      <c r="HS200" s="726"/>
      <c r="HT200" s="726"/>
      <c r="HU200" s="726"/>
      <c r="HV200" s="726"/>
      <c r="HW200" s="726"/>
      <c r="HX200" s="726"/>
      <c r="HY200" s="726"/>
      <c r="HZ200" s="726"/>
      <c r="IA200" s="726"/>
      <c r="IB200" s="726"/>
      <c r="IC200" s="726"/>
    </row>
    <row r="201" spans="2:237" s="680" customFormat="1" ht="26" hidden="1" customHeight="1">
      <c r="B201" s="1410"/>
      <c r="O201" s="513"/>
      <c r="P201" s="513"/>
      <c r="Q201" s="513"/>
      <c r="R201" s="513"/>
      <c r="S201" s="513"/>
      <c r="T201" s="513"/>
      <c r="U201" s="513"/>
      <c r="V201" s="513"/>
      <c r="W201" s="513"/>
      <c r="X201" s="511"/>
      <c r="Y201" s="511"/>
      <c r="Z201" s="511"/>
      <c r="AA201" s="511"/>
      <c r="AB201" s="511"/>
      <c r="AC201" s="511"/>
      <c r="AD201" s="511"/>
      <c r="AE201" s="511"/>
      <c r="AF201" s="511"/>
      <c r="AG201" s="511"/>
      <c r="AH201" s="511"/>
      <c r="AI201" s="511"/>
      <c r="AJ201" s="511"/>
      <c r="AK201" s="511"/>
      <c r="AL201" s="511"/>
      <c r="AM201" s="511"/>
      <c r="AN201" s="511"/>
      <c r="AO201" s="511"/>
      <c r="AP201" s="511"/>
      <c r="AQ201" s="511"/>
      <c r="AR201" s="511"/>
      <c r="AS201" s="511"/>
      <c r="AT201" s="511"/>
      <c r="AU201" s="511"/>
      <c r="AV201" s="511"/>
      <c r="AW201" s="512"/>
      <c r="AX201" s="512"/>
      <c r="AY201" s="512"/>
      <c r="AZ201" s="512"/>
      <c r="BA201" s="512"/>
      <c r="BB201" s="512"/>
      <c r="BC201" s="512"/>
      <c r="BD201" s="512"/>
      <c r="BE201" s="512"/>
      <c r="BF201" s="512"/>
      <c r="BG201" s="512"/>
      <c r="BH201" s="467"/>
      <c r="BI201" s="512"/>
      <c r="BJ201" s="1973"/>
      <c r="BK201" s="535"/>
      <c r="BL201" s="535"/>
      <c r="BM201" s="535"/>
      <c r="BN201" s="535"/>
      <c r="BO201" s="535"/>
      <c r="BP201" s="535"/>
      <c r="BQ201" s="535"/>
      <c r="BR201" s="439"/>
      <c r="BS201" s="439"/>
      <c r="BT201" s="439"/>
      <c r="BU201" s="439"/>
      <c r="BV201" s="439"/>
      <c r="BW201" s="439"/>
      <c r="BX201" s="439"/>
      <c r="BY201" s="439"/>
      <c r="BZ201" s="439"/>
      <c r="CA201" s="439"/>
      <c r="CB201" s="439"/>
      <c r="CC201" s="439"/>
      <c r="CD201" s="439"/>
      <c r="CE201" s="439"/>
      <c r="CF201" s="439"/>
      <c r="CG201" s="439"/>
      <c r="CH201" s="439"/>
      <c r="CI201" s="439"/>
      <c r="CJ201" s="439"/>
      <c r="CK201" s="538" t="str">
        <f>IF(AS120="","","Totals:")</f>
        <v/>
      </c>
      <c r="CM201" s="556"/>
      <c r="CN201" s="556"/>
      <c r="CO201" s="556"/>
      <c r="CP201" s="556"/>
      <c r="CQ201" s="711"/>
      <c r="CR201" s="711"/>
      <c r="CS201" s="711"/>
      <c r="CT201" s="711"/>
      <c r="CU201" s="713"/>
      <c r="CV201" s="713"/>
      <c r="CW201" s="1974"/>
      <c r="CX201" s="1955"/>
      <c r="CY201" s="1975"/>
      <c r="CZ201" s="1976"/>
      <c r="DA201" s="1962" t="s">
        <v>621</v>
      </c>
      <c r="DB201" s="1962"/>
      <c r="DC201" s="1962"/>
      <c r="DD201" s="1962"/>
      <c r="DE201" s="1962"/>
      <c r="DF201" s="1962"/>
      <c r="DG201" s="1962"/>
      <c r="DH201" s="1962"/>
      <c r="DI201" s="1962"/>
      <c r="DJ201" s="1962"/>
      <c r="DK201" s="1962"/>
      <c r="DL201" s="1962"/>
      <c r="DM201" s="1962"/>
      <c r="DN201" s="1962"/>
      <c r="DO201" s="1962"/>
      <c r="DP201" s="1962"/>
      <c r="DQ201" s="1962"/>
      <c r="DR201" s="1962"/>
      <c r="DS201" s="1962"/>
      <c r="DT201" s="1962"/>
      <c r="DU201" s="1962"/>
      <c r="DV201" s="1962"/>
      <c r="DW201" s="1962"/>
      <c r="DX201" s="1962"/>
      <c r="DZ201" s="556"/>
      <c r="EA201" s="556"/>
      <c r="EB201" s="556"/>
      <c r="EC201" s="556"/>
      <c r="ED201" s="556"/>
      <c r="EE201" s="556"/>
      <c r="EF201" s="555"/>
      <c r="EH201" s="556"/>
      <c r="EI201" s="556"/>
      <c r="EJ201" s="556"/>
      <c r="EK201" s="556"/>
      <c r="EL201" s="556"/>
      <c r="EM201" s="556"/>
      <c r="EN201" s="556"/>
      <c r="EO201" s="1951"/>
      <c r="EP201" s="1951"/>
      <c r="EQ201" s="414"/>
      <c r="ER201" s="731"/>
      <c r="ES201" s="732"/>
      <c r="ET201" s="733"/>
      <c r="EU201" s="733"/>
      <c r="EV201" s="688"/>
      <c r="EW201" s="688"/>
      <c r="EX201" s="688"/>
      <c r="EY201" s="688"/>
      <c r="EZ201" s="689"/>
      <c r="FA201" s="689"/>
      <c r="FB201" s="689"/>
      <c r="FC201" s="689"/>
      <c r="FD201" s="689"/>
      <c r="FE201" s="689"/>
      <c r="FF201" s="689"/>
      <c r="FG201" s="689"/>
      <c r="FH201" s="734"/>
      <c r="FI201" s="689"/>
      <c r="FJ201" s="689"/>
      <c r="FK201" s="695">
        <f>GE518</f>
        <v>0</v>
      </c>
      <c r="FL201" s="735" t="str">
        <f>AS93</f>
        <v/>
      </c>
      <c r="FM201" s="736">
        <f>GH518</f>
        <v>0</v>
      </c>
      <c r="FN201" s="735">
        <f>FM201</f>
        <v>0</v>
      </c>
      <c r="FO201" s="735"/>
      <c r="FP201" s="735">
        <f>IF(AY91="",0,AY91)</f>
        <v>0</v>
      </c>
      <c r="FQ201" s="735"/>
      <c r="FR201" s="735"/>
      <c r="FS201" s="737"/>
      <c r="FT201" s="735"/>
      <c r="FU201" s="735"/>
      <c r="FV201" s="735"/>
      <c r="FW201" s="735"/>
      <c r="FX201" s="735"/>
      <c r="FY201" s="737"/>
      <c r="FZ201" s="737"/>
      <c r="GA201" s="717"/>
      <c r="GB201" s="717"/>
      <c r="GC201" s="717"/>
      <c r="GD201" s="717"/>
      <c r="GE201" s="717"/>
      <c r="GF201" s="717"/>
      <c r="GG201" s="717"/>
      <c r="GH201" s="717"/>
      <c r="GI201" s="717"/>
      <c r="GJ201" s="717"/>
      <c r="GK201" s="706"/>
      <c r="GL201" s="706"/>
      <c r="GM201" s="706"/>
      <c r="GN201" s="693"/>
      <c r="GO201" s="706"/>
      <c r="GP201" s="706"/>
      <c r="GQ201" s="689"/>
      <c r="GR201" s="689"/>
      <c r="GS201" s="689"/>
      <c r="GT201" s="689"/>
      <c r="GU201" s="689"/>
      <c r="GV201" s="689"/>
      <c r="GW201" s="689"/>
      <c r="GX201" s="689"/>
      <c r="GY201" s="689"/>
      <c r="GZ201" s="689"/>
      <c r="HA201" s="689"/>
      <c r="HB201" s="689"/>
      <c r="HC201" s="689"/>
      <c r="HD201" s="689"/>
      <c r="HE201" s="689"/>
      <c r="HF201" s="689"/>
      <c r="HG201" s="689"/>
      <c r="HH201" s="695"/>
      <c r="HI201" s="695"/>
      <c r="HJ201" s="689"/>
      <c r="HK201" s="689"/>
      <c r="HL201" s="689"/>
      <c r="HM201" s="689"/>
      <c r="HN201" s="689"/>
      <c r="HO201" s="689"/>
      <c r="HP201" s="689"/>
      <c r="HQ201" s="689"/>
      <c r="HR201" s="689"/>
      <c r="HS201" s="689"/>
      <c r="HT201" s="689"/>
      <c r="HU201" s="689"/>
      <c r="HV201" s="689"/>
      <c r="HW201" s="689"/>
      <c r="HX201" s="689"/>
      <c r="HY201" s="689"/>
      <c r="HZ201" s="689"/>
      <c r="IA201" s="689"/>
      <c r="IB201" s="689"/>
      <c r="IC201" s="689"/>
    </row>
    <row r="202" spans="2:237" s="680" customFormat="1" ht="10" hidden="1" customHeight="1">
      <c r="B202" s="1410"/>
      <c r="O202" s="513"/>
      <c r="P202" s="513"/>
      <c r="Q202" s="513"/>
      <c r="R202" s="513"/>
      <c r="S202" s="513"/>
      <c r="T202" s="513"/>
      <c r="U202" s="513"/>
      <c r="V202" s="513"/>
      <c r="W202" s="513"/>
      <c r="X202" s="511"/>
      <c r="Y202" s="511"/>
      <c r="Z202" s="511"/>
      <c r="AA202" s="511"/>
      <c r="AB202" s="511"/>
      <c r="AC202" s="511"/>
      <c r="AD202" s="511"/>
      <c r="AE202" s="511"/>
      <c r="AF202" s="511"/>
      <c r="AG202" s="511"/>
      <c r="AH202" s="511"/>
      <c r="AI202" s="511"/>
      <c r="AJ202" s="511"/>
      <c r="AK202" s="511"/>
      <c r="AL202" s="511"/>
      <c r="AM202" s="511"/>
      <c r="AN202" s="511"/>
      <c r="AO202" s="511"/>
      <c r="AP202" s="511"/>
      <c r="AQ202" s="511"/>
      <c r="AR202" s="511"/>
      <c r="AS202" s="511"/>
      <c r="AT202" s="511"/>
      <c r="AU202" s="511"/>
      <c r="AV202" s="511"/>
      <c r="AW202" s="512"/>
      <c r="AX202" s="512"/>
      <c r="AY202" s="512"/>
      <c r="AZ202" s="512"/>
      <c r="BA202" s="512"/>
      <c r="BB202" s="512"/>
      <c r="BC202" s="512"/>
      <c r="BD202" s="512"/>
      <c r="BE202" s="512"/>
      <c r="BF202" s="512"/>
      <c r="BG202" s="512"/>
      <c r="BH202" s="467"/>
      <c r="BI202" s="512"/>
      <c r="BJ202" s="696"/>
      <c r="BK202" s="439"/>
      <c r="BL202" s="439"/>
      <c r="BM202" s="439"/>
      <c r="BN202" s="439"/>
      <c r="BO202" s="439"/>
      <c r="BP202" s="439"/>
      <c r="BQ202" s="439"/>
      <c r="BR202" s="439"/>
      <c r="BS202" s="439"/>
      <c r="BT202" s="439"/>
      <c r="BU202" s="439"/>
      <c r="BV202" s="439"/>
      <c r="BW202" s="439"/>
      <c r="BX202" s="439"/>
      <c r="BY202" s="439"/>
      <c r="BZ202" s="439"/>
      <c r="CA202" s="439"/>
      <c r="CB202" s="439"/>
      <c r="CC202" s="439"/>
      <c r="CD202" s="439"/>
      <c r="CE202" s="439"/>
      <c r="CF202" s="434"/>
      <c r="CG202" s="434"/>
      <c r="CH202" s="434"/>
      <c r="CI202" s="434"/>
      <c r="CJ202" s="434"/>
      <c r="CK202" s="434"/>
      <c r="CL202" s="439"/>
      <c r="CM202" s="439"/>
      <c r="CN202" s="439"/>
      <c r="CO202" s="439"/>
      <c r="CP202" s="439"/>
      <c r="CQ202" s="439"/>
      <c r="CR202" s="439"/>
      <c r="CS202" s="439"/>
      <c r="CT202" s="439"/>
      <c r="CU202" s="713"/>
      <c r="CV202" s="713"/>
      <c r="CW202" s="713"/>
      <c r="CX202" s="713"/>
      <c r="CY202" s="439"/>
      <c r="CZ202" s="439"/>
      <c r="DA202" s="698"/>
      <c r="DB202" s="698"/>
      <c r="DC202" s="698"/>
      <c r="DD202" s="698"/>
      <c r="DE202" s="698"/>
      <c r="DF202" s="439"/>
      <c r="DG202" s="439"/>
      <c r="DH202" s="439"/>
      <c r="DI202" s="439"/>
      <c r="DJ202" s="439"/>
      <c r="DK202" s="439"/>
      <c r="DL202" s="439"/>
      <c r="DM202" s="439"/>
      <c r="DN202" s="439"/>
      <c r="DO202" s="439"/>
      <c r="DP202" s="439"/>
      <c r="DQ202" s="439"/>
      <c r="DR202" s="439"/>
      <c r="DS202" s="439"/>
      <c r="DT202" s="439"/>
      <c r="DU202" s="439"/>
      <c r="DV202" s="439"/>
      <c r="DW202" s="439"/>
      <c r="DX202" s="439"/>
      <c r="DY202" s="589"/>
      <c r="DZ202" s="589"/>
      <c r="EA202" s="589"/>
      <c r="EB202" s="589"/>
      <c r="EC202" s="589"/>
      <c r="ED202" s="589"/>
      <c r="EE202" s="589"/>
      <c r="EF202" s="589"/>
      <c r="EG202" s="439"/>
      <c r="EH202" s="439"/>
      <c r="EI202" s="439"/>
      <c r="EJ202" s="439"/>
      <c r="EK202" s="439"/>
      <c r="EL202" s="439"/>
      <c r="EM202" s="439"/>
      <c r="EN202" s="439"/>
      <c r="EO202" s="439"/>
      <c r="EP202" s="439"/>
      <c r="EQ202" s="414"/>
      <c r="ER202" s="738"/>
      <c r="ES202" s="739"/>
      <c r="ET202" s="688"/>
      <c r="EU202" s="688"/>
      <c r="EV202" s="688"/>
      <c r="EW202" s="688"/>
      <c r="EX202" s="688"/>
      <c r="EY202" s="688"/>
      <c r="EZ202" s="689"/>
      <c r="FA202" s="689"/>
      <c r="FB202" s="689"/>
      <c r="FC202" s="689"/>
      <c r="FD202" s="689"/>
      <c r="FE202" s="689"/>
      <c r="FF202" s="689"/>
      <c r="FG202" s="689"/>
      <c r="FH202" s="734"/>
      <c r="FI202" s="689"/>
      <c r="FJ202" s="689"/>
      <c r="FK202" s="689"/>
      <c r="FL202" s="735"/>
      <c r="FM202" s="736"/>
      <c r="FN202" s="735"/>
      <c r="FO202" s="740"/>
      <c r="FP202" s="735"/>
      <c r="FQ202" s="735"/>
      <c r="FR202" s="735"/>
      <c r="FS202" s="737"/>
      <c r="FT202" s="735"/>
      <c r="FU202" s="735"/>
      <c r="FV202" s="735"/>
      <c r="FW202" s="735"/>
      <c r="FX202" s="735"/>
      <c r="FY202" s="737"/>
      <c r="FZ202" s="737"/>
      <c r="GA202" s="717"/>
      <c r="GB202" s="717"/>
      <c r="GC202" s="717"/>
      <c r="GD202" s="717"/>
      <c r="GE202" s="717"/>
      <c r="GF202" s="717"/>
      <c r="GG202" s="717"/>
      <c r="GH202" s="717"/>
      <c r="GI202" s="717"/>
      <c r="GJ202" s="717"/>
      <c r="GK202" s="706"/>
      <c r="GL202" s="706"/>
      <c r="GM202" s="706"/>
      <c r="GN202" s="693"/>
      <c r="GO202" s="706"/>
      <c r="GP202" s="706"/>
      <c r="GQ202" s="689"/>
      <c r="GR202" s="689"/>
      <c r="GS202" s="689"/>
      <c r="GT202" s="689"/>
      <c r="GU202" s="689"/>
      <c r="GV202" s="689"/>
      <c r="GW202" s="689"/>
      <c r="GX202" s="689"/>
      <c r="GY202" s="689"/>
      <c r="GZ202" s="689"/>
      <c r="HA202" s="689"/>
      <c r="HB202" s="689"/>
      <c r="HC202" s="689"/>
      <c r="HD202" s="689"/>
      <c r="HE202" s="689"/>
      <c r="HF202" s="689"/>
      <c r="HG202" s="689"/>
      <c r="HH202" s="695"/>
      <c r="HI202" s="695"/>
      <c r="HJ202" s="689"/>
      <c r="HK202" s="689"/>
      <c r="HL202" s="689"/>
      <c r="HM202" s="689"/>
      <c r="HN202" s="689"/>
      <c r="HO202" s="689"/>
      <c r="HP202" s="689"/>
      <c r="HQ202" s="689"/>
      <c r="HR202" s="689"/>
      <c r="HS202" s="689"/>
      <c r="HT202" s="689"/>
      <c r="HU202" s="689"/>
      <c r="HV202" s="689"/>
      <c r="HW202" s="689"/>
      <c r="HX202" s="689"/>
      <c r="HY202" s="689"/>
      <c r="HZ202" s="689"/>
      <c r="IA202" s="689"/>
      <c r="IB202" s="689"/>
      <c r="IC202" s="689"/>
    </row>
    <row r="203" spans="2:237" s="680" customFormat="1" ht="6" hidden="1" customHeight="1">
      <c r="B203" s="1410"/>
      <c r="O203" s="513"/>
      <c r="P203" s="513"/>
      <c r="Q203" s="513"/>
      <c r="R203" s="513"/>
      <c r="S203" s="513"/>
      <c r="T203" s="513"/>
      <c r="U203" s="513"/>
      <c r="V203" s="513"/>
      <c r="W203" s="513"/>
      <c r="X203" s="511"/>
      <c r="Y203" s="511"/>
      <c r="Z203" s="511"/>
      <c r="AA203" s="511"/>
      <c r="AB203" s="511"/>
      <c r="AC203" s="511"/>
      <c r="AD203" s="511"/>
      <c r="AE203" s="511"/>
      <c r="AF203" s="511"/>
      <c r="AG203" s="511"/>
      <c r="AH203" s="511"/>
      <c r="AI203" s="511"/>
      <c r="AJ203" s="511"/>
      <c r="AK203" s="511"/>
      <c r="AL203" s="511"/>
      <c r="AM203" s="511"/>
      <c r="AN203" s="511"/>
      <c r="AO203" s="511"/>
      <c r="AP203" s="511"/>
      <c r="AQ203" s="511"/>
      <c r="AR203" s="511"/>
      <c r="AS203" s="511"/>
      <c r="AT203" s="511"/>
      <c r="AU203" s="511"/>
      <c r="AV203" s="511"/>
      <c r="AW203" s="512"/>
      <c r="AX203" s="512"/>
      <c r="AY203" s="512"/>
      <c r="AZ203" s="512"/>
      <c r="BA203" s="512"/>
      <c r="BB203" s="512"/>
      <c r="BC203" s="512"/>
      <c r="BD203" s="512"/>
      <c r="BE203" s="512"/>
      <c r="BF203" s="512"/>
      <c r="BG203" s="512"/>
      <c r="BH203" s="467"/>
      <c r="BI203" s="512"/>
      <c r="BJ203" s="741"/>
      <c r="BK203" s="439"/>
      <c r="BL203" s="439"/>
      <c r="BM203" s="439"/>
      <c r="BN203" s="439"/>
      <c r="BO203" s="439"/>
      <c r="BP203" s="439"/>
      <c r="BQ203" s="439"/>
      <c r="BR203" s="439"/>
      <c r="BS203" s="439"/>
      <c r="BT203" s="439"/>
      <c r="BU203" s="439"/>
      <c r="BV203" s="439"/>
      <c r="BW203" s="439"/>
      <c r="BX203" s="439"/>
      <c r="BY203" s="439"/>
      <c r="BZ203" s="439"/>
      <c r="CA203" s="439"/>
      <c r="CB203" s="439"/>
      <c r="CC203" s="439"/>
      <c r="CD203" s="439"/>
      <c r="CE203" s="439"/>
      <c r="CF203" s="439"/>
      <c r="CG203" s="439"/>
      <c r="CH203" s="439"/>
      <c r="CI203" s="439"/>
      <c r="CJ203" s="439"/>
      <c r="CK203" s="439"/>
      <c r="CL203" s="439"/>
      <c r="CM203" s="439"/>
      <c r="CN203" s="439"/>
      <c r="CO203" s="439"/>
      <c r="CP203" s="439"/>
      <c r="CQ203" s="439"/>
      <c r="CR203" s="439"/>
      <c r="CS203" s="439"/>
      <c r="CT203" s="439"/>
      <c r="CU203" s="439"/>
      <c r="CV203" s="439"/>
      <c r="CW203" s="439"/>
      <c r="CX203" s="439"/>
      <c r="CY203" s="439"/>
      <c r="CZ203" s="439"/>
      <c r="DA203" s="703"/>
      <c r="DB203" s="703"/>
      <c r="DC203" s="703"/>
      <c r="DD203" s="703"/>
      <c r="DE203" s="698"/>
      <c r="DF203" s="439"/>
      <c r="DG203" s="439"/>
      <c r="DH203" s="439"/>
      <c r="DI203" s="439"/>
      <c r="DJ203" s="439"/>
      <c r="DK203" s="439"/>
      <c r="DL203" s="439"/>
      <c r="DM203" s="439"/>
      <c r="DN203" s="439"/>
      <c r="DO203" s="439"/>
      <c r="DP203" s="439"/>
      <c r="DQ203" s="439"/>
      <c r="DR203" s="439"/>
      <c r="DS203" s="439"/>
      <c r="DT203" s="439"/>
      <c r="DU203" s="439"/>
      <c r="DV203" s="439"/>
      <c r="DW203" s="439"/>
      <c r="DX203" s="439"/>
      <c r="DY203" s="589"/>
      <c r="DZ203" s="589"/>
      <c r="EA203" s="589"/>
      <c r="EB203" s="589"/>
      <c r="EC203" s="589"/>
      <c r="ED203" s="589"/>
      <c r="EE203" s="589"/>
      <c r="EF203" s="589"/>
      <c r="EG203" s="439"/>
      <c r="EH203" s="439"/>
      <c r="EI203" s="439"/>
      <c r="EJ203" s="439"/>
      <c r="EK203" s="439"/>
      <c r="EL203" s="439"/>
      <c r="EM203" s="439"/>
      <c r="EN203" s="439"/>
      <c r="EO203" s="439"/>
      <c r="EP203" s="439"/>
      <c r="EQ203" s="414"/>
      <c r="ER203" s="738"/>
      <c r="ES203" s="739"/>
      <c r="ET203" s="688"/>
      <c r="EU203" s="688"/>
      <c r="EV203" s="688"/>
      <c r="EW203" s="688"/>
      <c r="EX203" s="688"/>
      <c r="EY203" s="688"/>
      <c r="EZ203" s="689"/>
      <c r="FA203" s="689"/>
      <c r="FB203" s="689"/>
      <c r="FC203" s="689"/>
      <c r="FD203" s="689"/>
      <c r="FE203" s="689"/>
      <c r="FF203" s="689"/>
      <c r="FG203" s="689"/>
      <c r="FH203" s="734"/>
      <c r="FI203" s="689"/>
      <c r="FJ203" s="689"/>
      <c r="FK203" s="689"/>
      <c r="FL203" s="735"/>
      <c r="FM203" s="736"/>
      <c r="FN203" s="735"/>
      <c r="FO203" s="740"/>
      <c r="FP203" s="735"/>
      <c r="FQ203" s="735"/>
      <c r="FR203" s="735"/>
      <c r="FS203" s="737"/>
      <c r="FT203" s="735"/>
      <c r="FU203" s="735"/>
      <c r="FV203" s="735"/>
      <c r="FW203" s="735"/>
      <c r="FX203" s="735"/>
      <c r="FY203" s="737"/>
      <c r="FZ203" s="737"/>
      <c r="GA203" s="717"/>
      <c r="GB203" s="717"/>
      <c r="GC203" s="717"/>
      <c r="GD203" s="717"/>
      <c r="GE203" s="717"/>
      <c r="GF203" s="717"/>
      <c r="GG203" s="717"/>
      <c r="GH203" s="717"/>
      <c r="GI203" s="717"/>
      <c r="GJ203" s="717"/>
      <c r="GK203" s="706"/>
      <c r="GL203" s="706"/>
      <c r="GM203" s="706"/>
      <c r="GN203" s="693"/>
      <c r="GO203" s="706"/>
      <c r="GP203" s="706"/>
      <c r="GQ203" s="689"/>
      <c r="GR203" s="689"/>
      <c r="GS203" s="689"/>
      <c r="GT203" s="689"/>
      <c r="GU203" s="689"/>
      <c r="GV203" s="689"/>
      <c r="GW203" s="689"/>
      <c r="GX203" s="689"/>
      <c r="GY203" s="689"/>
      <c r="GZ203" s="689"/>
      <c r="HA203" s="689"/>
      <c r="HB203" s="689"/>
      <c r="HC203" s="689"/>
      <c r="HD203" s="689"/>
      <c r="HE203" s="689"/>
      <c r="HF203" s="689"/>
      <c r="HG203" s="689"/>
      <c r="HH203" s="695"/>
      <c r="HI203" s="695"/>
      <c r="HJ203" s="689"/>
      <c r="HK203" s="689"/>
      <c r="HL203" s="689"/>
      <c r="HM203" s="689"/>
      <c r="HN203" s="689"/>
      <c r="HO203" s="689"/>
      <c r="HP203" s="689"/>
      <c r="HQ203" s="689"/>
      <c r="HR203" s="689"/>
      <c r="HS203" s="689"/>
      <c r="HT203" s="689"/>
      <c r="HU203" s="689"/>
      <c r="HV203" s="689"/>
      <c r="HW203" s="689"/>
      <c r="HX203" s="689"/>
      <c r="HY203" s="689"/>
      <c r="HZ203" s="689"/>
      <c r="IA203" s="689"/>
      <c r="IB203" s="689"/>
      <c r="IC203" s="689"/>
    </row>
    <row r="204" spans="2:237" s="680" customFormat="1" ht="6" hidden="1" customHeight="1">
      <c r="B204" s="1410"/>
      <c r="O204" s="513"/>
      <c r="P204" s="513"/>
      <c r="Q204" s="513"/>
      <c r="R204" s="513"/>
      <c r="S204" s="513"/>
      <c r="T204" s="513"/>
      <c r="U204" s="513"/>
      <c r="V204" s="513"/>
      <c r="W204" s="513"/>
      <c r="X204" s="511"/>
      <c r="Y204" s="511"/>
      <c r="Z204" s="511"/>
      <c r="AA204" s="511"/>
      <c r="AB204" s="511"/>
      <c r="AC204" s="511"/>
      <c r="AD204" s="511"/>
      <c r="AE204" s="511"/>
      <c r="AF204" s="511"/>
      <c r="AG204" s="511"/>
      <c r="AH204" s="511"/>
      <c r="AI204" s="511"/>
      <c r="AJ204" s="511"/>
      <c r="AK204" s="511"/>
      <c r="AL204" s="511"/>
      <c r="AM204" s="511"/>
      <c r="AN204" s="511"/>
      <c r="AO204" s="511"/>
      <c r="AP204" s="511"/>
      <c r="AQ204" s="511"/>
      <c r="AR204" s="511"/>
      <c r="AS204" s="511"/>
      <c r="AT204" s="511"/>
      <c r="AU204" s="511"/>
      <c r="AV204" s="511"/>
      <c r="AW204" s="512"/>
      <c r="AX204" s="512"/>
      <c r="AY204" s="512"/>
      <c r="AZ204" s="512"/>
      <c r="BA204" s="512"/>
      <c r="BB204" s="512"/>
      <c r="BC204" s="512"/>
      <c r="BD204" s="512"/>
      <c r="BE204" s="512"/>
      <c r="BF204" s="512"/>
      <c r="BG204" s="512"/>
      <c r="BH204" s="467"/>
      <c r="BI204" s="512"/>
      <c r="BJ204" s="696"/>
      <c r="BK204" s="439"/>
      <c r="BL204" s="439"/>
      <c r="BM204" s="439"/>
      <c r="BN204" s="439"/>
      <c r="BO204" s="439"/>
      <c r="BP204" s="439"/>
      <c r="BQ204" s="439"/>
      <c r="BR204" s="439"/>
      <c r="BS204" s="439"/>
      <c r="BT204" s="439"/>
      <c r="BU204" s="439"/>
      <c r="BV204" s="439"/>
      <c r="BW204" s="439"/>
      <c r="BX204" s="439"/>
      <c r="BY204" s="439"/>
      <c r="BZ204" s="439"/>
      <c r="CA204" s="439"/>
      <c r="CB204" s="439"/>
      <c r="CC204" s="439"/>
      <c r="CD204" s="439"/>
      <c r="CE204" s="439"/>
      <c r="CF204" s="439"/>
      <c r="CG204" s="439"/>
      <c r="CH204" s="439"/>
      <c r="CI204" s="439"/>
      <c r="CJ204" s="439"/>
      <c r="CK204" s="439"/>
      <c r="CL204" s="439"/>
      <c r="CM204" s="439"/>
      <c r="CN204" s="439"/>
      <c r="CO204" s="439"/>
      <c r="CP204" s="439"/>
      <c r="CQ204" s="439"/>
      <c r="CR204" s="439"/>
      <c r="CS204" s="439"/>
      <c r="CT204" s="439"/>
      <c r="CU204" s="439"/>
      <c r="CV204" s="439"/>
      <c r="CW204" s="439"/>
      <c r="CX204" s="439"/>
      <c r="CY204" s="439"/>
      <c r="CZ204" s="439"/>
      <c r="DA204" s="439"/>
      <c r="DB204" s="439"/>
      <c r="DC204" s="439"/>
      <c r="DD204" s="439"/>
      <c r="DE204" s="439"/>
      <c r="DF204" s="439"/>
      <c r="DG204" s="439"/>
      <c r="DH204" s="439"/>
      <c r="DI204" s="439"/>
      <c r="DJ204" s="439"/>
      <c r="DK204" s="439"/>
      <c r="DL204" s="439"/>
      <c r="DM204" s="439"/>
      <c r="DN204" s="439"/>
      <c r="DO204" s="439"/>
      <c r="DP204" s="439"/>
      <c r="DQ204" s="439"/>
      <c r="DR204" s="439"/>
      <c r="DS204" s="439"/>
      <c r="DT204" s="439"/>
      <c r="DU204" s="439"/>
      <c r="DV204" s="439"/>
      <c r="DW204" s="439"/>
      <c r="DX204" s="439"/>
      <c r="DY204" s="439"/>
      <c r="DZ204" s="439"/>
      <c r="EA204" s="439"/>
      <c r="EB204" s="439"/>
      <c r="EC204" s="439"/>
      <c r="ED204" s="439"/>
      <c r="EE204" s="439"/>
      <c r="EF204" s="439"/>
      <c r="EG204" s="439"/>
      <c r="EH204" s="439"/>
      <c r="EI204" s="439"/>
      <c r="EJ204" s="439"/>
      <c r="EK204" s="439"/>
      <c r="EL204" s="439"/>
      <c r="EM204" s="439"/>
      <c r="EN204" s="439"/>
      <c r="EO204" s="439"/>
      <c r="EP204" s="439"/>
      <c r="EQ204" s="414"/>
      <c r="ER204" s="738"/>
      <c r="ES204" s="739"/>
      <c r="ET204" s="688"/>
      <c r="EU204" s="688"/>
      <c r="EV204" s="688"/>
      <c r="EW204" s="688"/>
      <c r="EX204" s="688"/>
      <c r="EY204" s="688"/>
      <c r="EZ204" s="689"/>
      <c r="FA204" s="689"/>
      <c r="FB204" s="689"/>
      <c r="FC204" s="689"/>
      <c r="FD204" s="689"/>
      <c r="FE204" s="689"/>
      <c r="FF204" s="689"/>
      <c r="FG204" s="689"/>
      <c r="FH204" s="734"/>
      <c r="FI204" s="689"/>
      <c r="FJ204" s="689"/>
      <c r="FK204" s="689"/>
      <c r="FL204" s="735"/>
      <c r="FM204" s="736"/>
      <c r="FN204" s="735"/>
      <c r="FO204" s="740"/>
      <c r="FP204" s="735"/>
      <c r="FQ204" s="735"/>
      <c r="FR204" s="735"/>
      <c r="FS204" s="737"/>
      <c r="FT204" s="735"/>
      <c r="FU204" s="735"/>
      <c r="FV204" s="735"/>
      <c r="FW204" s="735"/>
      <c r="FX204" s="735"/>
      <c r="FY204" s="737"/>
      <c r="FZ204" s="737"/>
      <c r="GA204" s="717"/>
      <c r="GB204" s="717"/>
      <c r="GC204" s="717"/>
      <c r="GD204" s="717"/>
      <c r="GE204" s="717"/>
      <c r="GF204" s="717"/>
      <c r="GG204" s="717"/>
      <c r="GH204" s="717"/>
      <c r="GI204" s="717"/>
      <c r="GJ204" s="717"/>
      <c r="GK204" s="706"/>
      <c r="GL204" s="706"/>
      <c r="GM204" s="706"/>
      <c r="GN204" s="693"/>
      <c r="GO204" s="706"/>
      <c r="GP204" s="706"/>
      <c r="GQ204" s="689"/>
      <c r="GR204" s="689"/>
      <c r="GS204" s="689"/>
      <c r="GT204" s="689"/>
      <c r="GU204" s="689"/>
      <c r="GV204" s="689"/>
      <c r="GW204" s="689"/>
      <c r="GX204" s="689"/>
      <c r="GY204" s="689"/>
      <c r="GZ204" s="689"/>
      <c r="HA204" s="689"/>
      <c r="HB204" s="689"/>
      <c r="HC204" s="689"/>
      <c r="HD204" s="689"/>
      <c r="HE204" s="689"/>
      <c r="HF204" s="689"/>
      <c r="HG204" s="689"/>
      <c r="HH204" s="695"/>
      <c r="HI204" s="695"/>
      <c r="HJ204" s="689"/>
      <c r="HK204" s="689"/>
      <c r="HL204" s="689"/>
      <c r="HM204" s="689"/>
      <c r="HN204" s="689"/>
      <c r="HO204" s="689"/>
      <c r="HP204" s="689"/>
      <c r="HQ204" s="689"/>
      <c r="HR204" s="689"/>
      <c r="HS204" s="689"/>
      <c r="HT204" s="689"/>
      <c r="HU204" s="689"/>
      <c r="HV204" s="689"/>
      <c r="HW204" s="689"/>
      <c r="HX204" s="689"/>
      <c r="HY204" s="689"/>
      <c r="HZ204" s="689"/>
      <c r="IA204" s="689"/>
      <c r="IB204" s="689"/>
      <c r="IC204" s="689"/>
    </row>
    <row r="205" spans="2:237" s="680" customFormat="1" ht="6" hidden="1" customHeight="1" thickBot="1">
      <c r="B205" s="1410"/>
      <c r="O205" s="513"/>
      <c r="P205" s="513"/>
      <c r="Q205" s="513"/>
      <c r="R205" s="513"/>
      <c r="S205" s="513"/>
      <c r="T205" s="513"/>
      <c r="U205" s="513"/>
      <c r="V205" s="513"/>
      <c r="W205" s="513"/>
      <c r="X205" s="511"/>
      <c r="Y205" s="511"/>
      <c r="Z205" s="511"/>
      <c r="AA205" s="511"/>
      <c r="AB205" s="511"/>
      <c r="AC205" s="511"/>
      <c r="AD205" s="511"/>
      <c r="AE205" s="511"/>
      <c r="AF205" s="511"/>
      <c r="AG205" s="511"/>
      <c r="AH205" s="511"/>
      <c r="AI205" s="511"/>
      <c r="AJ205" s="511"/>
      <c r="AK205" s="511"/>
      <c r="AL205" s="511"/>
      <c r="AM205" s="511"/>
      <c r="AN205" s="511"/>
      <c r="AO205" s="511"/>
      <c r="AP205" s="511"/>
      <c r="AQ205" s="511"/>
      <c r="AR205" s="511"/>
      <c r="AS205" s="511"/>
      <c r="AT205" s="511"/>
      <c r="AU205" s="511"/>
      <c r="AV205" s="511"/>
      <c r="AW205" s="512"/>
      <c r="AX205" s="512"/>
      <c r="AY205" s="512"/>
      <c r="AZ205" s="512"/>
      <c r="BA205" s="512"/>
      <c r="BB205" s="512"/>
      <c r="BC205" s="512"/>
      <c r="BD205" s="512"/>
      <c r="BE205" s="512"/>
      <c r="BF205" s="512"/>
      <c r="BG205" s="512"/>
      <c r="BH205" s="467"/>
      <c r="BI205" s="512"/>
      <c r="BJ205" s="742"/>
      <c r="BK205" s="439"/>
      <c r="BL205" s="439"/>
      <c r="BM205" s="439"/>
      <c r="BN205" s="439"/>
      <c r="BO205" s="439"/>
      <c r="BP205" s="439"/>
      <c r="BQ205" s="439"/>
      <c r="BR205" s="439"/>
      <c r="BS205" s="439"/>
      <c r="BT205" s="439"/>
      <c r="BU205" s="439"/>
      <c r="BV205" s="439"/>
      <c r="BW205" s="439"/>
      <c r="BX205" s="439"/>
      <c r="BY205" s="439"/>
      <c r="BZ205" s="439"/>
      <c r="CA205" s="439"/>
      <c r="CB205" s="439"/>
      <c r="CC205" s="439"/>
      <c r="CD205" s="439"/>
      <c r="CE205" s="439"/>
      <c r="CF205" s="439"/>
      <c r="CG205" s="439"/>
      <c r="CH205" s="439"/>
      <c r="CI205" s="439"/>
      <c r="CJ205" s="439"/>
      <c r="CK205" s="439"/>
      <c r="CL205" s="439"/>
      <c r="CM205" s="439"/>
      <c r="CN205" s="439"/>
      <c r="CO205" s="439"/>
      <c r="CP205" s="439"/>
      <c r="CQ205" s="439"/>
      <c r="CR205" s="439"/>
      <c r="CS205" s="439"/>
      <c r="CT205" s="439"/>
      <c r="CU205" s="439"/>
      <c r="CV205" s="439"/>
      <c r="CW205" s="439"/>
      <c r="CX205" s="439"/>
      <c r="CY205" s="439"/>
      <c r="CZ205" s="439"/>
      <c r="DA205" s="713"/>
      <c r="DB205" s="713"/>
      <c r="DC205" s="713"/>
      <c r="DD205" s="713"/>
      <c r="DE205" s="713"/>
      <c r="DF205" s="439"/>
      <c r="DG205" s="439"/>
      <c r="DH205" s="439"/>
      <c r="DI205" s="439"/>
      <c r="DJ205" s="439"/>
      <c r="DK205" s="439"/>
      <c r="DL205" s="439"/>
      <c r="DM205" s="439"/>
      <c r="DN205" s="439"/>
      <c r="DO205" s="439"/>
      <c r="DP205" s="439"/>
      <c r="DQ205" s="439"/>
      <c r="DR205" s="439"/>
      <c r="DS205" s="439"/>
      <c r="DT205" s="439"/>
      <c r="DU205" s="439"/>
      <c r="DV205" s="439"/>
      <c r="DW205" s="439"/>
      <c r="DX205" s="439"/>
      <c r="DY205" s="589"/>
      <c r="DZ205" s="589"/>
      <c r="EA205" s="589"/>
      <c r="EB205" s="589"/>
      <c r="EC205" s="589"/>
      <c r="ED205" s="589"/>
      <c r="EE205" s="589"/>
      <c r="EF205" s="589"/>
      <c r="EG205" s="439"/>
      <c r="EH205" s="439"/>
      <c r="EI205" s="439"/>
      <c r="EJ205" s="439"/>
      <c r="EK205" s="439"/>
      <c r="EL205" s="439"/>
      <c r="EM205" s="439"/>
      <c r="EN205" s="439"/>
      <c r="EO205" s="439"/>
      <c r="EP205" s="439"/>
      <c r="EQ205" s="743"/>
      <c r="ER205" s="744"/>
      <c r="ES205" s="745"/>
      <c r="ET205" s="746"/>
      <c r="EU205" s="747"/>
      <c r="EV205" s="747"/>
      <c r="EW205" s="748"/>
      <c r="EX205" s="749"/>
      <c r="EY205" s="749"/>
      <c r="EZ205" s="750"/>
      <c r="FA205" s="750"/>
      <c r="FB205" s="750"/>
      <c r="FC205" s="750"/>
      <c r="FD205" s="750"/>
      <c r="FE205" s="750"/>
      <c r="FF205" s="750"/>
      <c r="FG205" s="750"/>
      <c r="FH205" s="751"/>
      <c r="FI205" s="750" t="b">
        <f>IF(EH168="",TRUE,"")</f>
        <v>1</v>
      </c>
      <c r="FJ205" s="750"/>
      <c r="FK205" s="750"/>
      <c r="FL205" s="735"/>
      <c r="FM205" s="735"/>
      <c r="FN205" s="735"/>
      <c r="FO205" s="740"/>
      <c r="FP205" s="735"/>
      <c r="FQ205" s="735"/>
      <c r="FR205" s="752"/>
      <c r="FS205" s="737"/>
      <c r="FT205" s="735"/>
      <c r="FU205" s="735"/>
      <c r="FV205" s="735"/>
      <c r="FW205" s="735"/>
      <c r="FX205" s="735"/>
      <c r="FY205" s="737"/>
      <c r="FZ205" s="737"/>
      <c r="GA205" s="752"/>
      <c r="GB205" s="752"/>
      <c r="GC205" s="752"/>
      <c r="GD205" s="752"/>
      <c r="GE205" s="752"/>
      <c r="GF205" s="752"/>
      <c r="GG205" s="752"/>
      <c r="GH205" s="717"/>
      <c r="GI205" s="717"/>
      <c r="GJ205" s="717"/>
      <c r="GK205" s="706"/>
      <c r="GL205" s="694"/>
      <c r="GM205" s="706"/>
      <c r="GN205" s="693"/>
      <c r="GO205" s="693"/>
      <c r="GP205" s="693"/>
      <c r="GQ205" s="689"/>
      <c r="GR205" s="689"/>
      <c r="GS205" s="689"/>
      <c r="GT205" s="689"/>
      <c r="GU205" s="689"/>
      <c r="GV205" s="689"/>
      <c r="GW205" s="689"/>
      <c r="GX205" s="689"/>
      <c r="GY205" s="689"/>
      <c r="GZ205" s="689"/>
      <c r="HA205" s="689"/>
      <c r="HB205" s="689"/>
      <c r="HC205" s="689"/>
      <c r="HD205" s="689"/>
      <c r="HE205" s="689"/>
      <c r="HF205" s="689"/>
      <c r="HG205" s="689"/>
      <c r="HH205" s="695"/>
      <c r="HI205" s="695"/>
      <c r="HJ205" s="689"/>
      <c r="HK205" s="689"/>
      <c r="HL205" s="689"/>
      <c r="HM205" s="689"/>
      <c r="HN205" s="689"/>
      <c r="HO205" s="689"/>
      <c r="HP205" s="689"/>
      <c r="HQ205" s="689"/>
      <c r="HR205" s="689"/>
      <c r="HS205" s="689"/>
      <c r="HT205" s="689"/>
      <c r="HU205" s="689"/>
      <c r="HV205" s="689"/>
      <c r="HW205" s="689"/>
      <c r="HX205" s="689"/>
      <c r="HY205" s="689"/>
      <c r="HZ205" s="689"/>
      <c r="IA205" s="689"/>
      <c r="IB205" s="689"/>
      <c r="IC205" s="689"/>
    </row>
    <row r="206" spans="2:237" s="680" customFormat="1" ht="6" hidden="1" customHeight="1">
      <c r="B206" s="1410"/>
      <c r="O206" s="513"/>
      <c r="P206" s="513"/>
      <c r="Q206" s="513"/>
      <c r="R206" s="513"/>
      <c r="S206" s="513"/>
      <c r="T206" s="513"/>
      <c r="U206" s="513"/>
      <c r="V206" s="513"/>
      <c r="W206" s="513"/>
      <c r="X206" s="511"/>
      <c r="Y206" s="511"/>
      <c r="Z206" s="511"/>
      <c r="AA206" s="511"/>
      <c r="AB206" s="511"/>
      <c r="AC206" s="511"/>
      <c r="AD206" s="511"/>
      <c r="AE206" s="511"/>
      <c r="AF206" s="511"/>
      <c r="AG206" s="511"/>
      <c r="AH206" s="511"/>
      <c r="AI206" s="511"/>
      <c r="AJ206" s="511"/>
      <c r="AK206" s="511"/>
      <c r="AL206" s="511"/>
      <c r="AM206" s="511"/>
      <c r="AN206" s="511"/>
      <c r="AO206" s="511"/>
      <c r="AP206" s="511"/>
      <c r="AQ206" s="511"/>
      <c r="AR206" s="511"/>
      <c r="AS206" s="511"/>
      <c r="AT206" s="511"/>
      <c r="AU206" s="511"/>
      <c r="AV206" s="511"/>
      <c r="AW206" s="512"/>
      <c r="AX206" s="512"/>
      <c r="AY206" s="512"/>
      <c r="AZ206" s="512"/>
      <c r="BA206" s="512"/>
      <c r="BB206" s="512"/>
      <c r="BC206" s="512"/>
      <c r="BD206" s="512"/>
      <c r="BE206" s="512"/>
      <c r="BF206" s="512"/>
      <c r="BG206" s="512"/>
      <c r="BH206" s="467"/>
      <c r="BI206" s="512"/>
      <c r="BJ206" s="742"/>
      <c r="BK206" s="753"/>
      <c r="BL206" s="753"/>
      <c r="BM206" s="753"/>
      <c r="BN206" s="753"/>
      <c r="BO206" s="753"/>
      <c r="BP206" s="753"/>
      <c r="BQ206" s="753"/>
      <c r="BR206" s="439"/>
      <c r="BS206" s="1972"/>
      <c r="BT206" s="1972"/>
      <c r="BU206" s="1972"/>
      <c r="BV206" s="439"/>
      <c r="BW206" s="439"/>
      <c r="BX206" s="439"/>
      <c r="BY206" s="439"/>
      <c r="BZ206" s="1967"/>
      <c r="CA206" s="1967"/>
      <c r="CB206" s="1967"/>
      <c r="CC206" s="1967"/>
      <c r="CD206" s="439"/>
      <c r="CE206" s="1967"/>
      <c r="CF206" s="1967"/>
      <c r="CG206" s="1967"/>
      <c r="CH206" s="1967"/>
      <c r="CI206" s="439"/>
      <c r="CJ206" s="439"/>
      <c r="CK206" s="439"/>
      <c r="CL206" s="1967"/>
      <c r="CM206" s="1967"/>
      <c r="CN206" s="1967"/>
      <c r="CO206" s="1967"/>
      <c r="CP206" s="1967"/>
      <c r="CQ206" s="1967"/>
      <c r="CR206" s="1967"/>
      <c r="CS206" s="1967"/>
      <c r="CT206" s="1967"/>
      <c r="CU206" s="1967"/>
      <c r="CV206" s="697"/>
      <c r="CW206" s="697"/>
      <c r="CX206" s="697"/>
      <c r="CY206" s="697"/>
      <c r="CZ206" s="754"/>
      <c r="DA206" s="713"/>
      <c r="DB206" s="713"/>
      <c r="DC206" s="713"/>
      <c r="DD206" s="713"/>
      <c r="DE206" s="713"/>
      <c r="DF206" s="1967"/>
      <c r="DG206" s="1967"/>
      <c r="DH206" s="697"/>
      <c r="DI206" s="1967"/>
      <c r="DJ206" s="1967"/>
      <c r="DK206" s="697"/>
      <c r="DL206" s="1967"/>
      <c r="DM206" s="1967"/>
      <c r="DN206" s="1967"/>
      <c r="DO206" s="1967"/>
      <c r="DP206" s="697"/>
      <c r="DQ206" s="697"/>
      <c r="DR206" s="1967"/>
      <c r="DS206" s="1967"/>
      <c r="DT206" s="1967"/>
      <c r="DU206" s="1967"/>
      <c r="DV206" s="1967"/>
      <c r="DW206" s="697"/>
      <c r="DX206" s="697"/>
      <c r="DY206" s="1957"/>
      <c r="DZ206" s="1957"/>
      <c r="EA206" s="1957"/>
      <c r="EB206" s="1957"/>
      <c r="EC206" s="1957"/>
      <c r="ED206" s="1957"/>
      <c r="EE206" s="1957"/>
      <c r="EF206" s="439"/>
      <c r="EG206" s="1957"/>
      <c r="EH206" s="1957"/>
      <c r="EI206" s="1957"/>
      <c r="EJ206" s="1957"/>
      <c r="EK206" s="1957"/>
      <c r="EL206" s="1957"/>
      <c r="EM206" s="1957"/>
      <c r="EN206" s="1957"/>
      <c r="EO206" s="439"/>
      <c r="EP206" s="439"/>
      <c r="EQ206" s="415"/>
      <c r="ER206" s="684"/>
      <c r="ES206" s="685"/>
      <c r="ET206" s="686"/>
      <c r="EU206" s="686"/>
      <c r="EV206" s="688"/>
      <c r="EW206" s="688"/>
      <c r="EX206" s="749"/>
      <c r="EY206" s="749"/>
      <c r="EZ206" s="750"/>
      <c r="FA206" s="750"/>
      <c r="FB206" s="750"/>
      <c r="FC206" s="750"/>
      <c r="FD206" s="750"/>
      <c r="FE206" s="750"/>
      <c r="FF206" s="750"/>
      <c r="FG206" s="750"/>
      <c r="FH206" s="751"/>
      <c r="FI206" s="750" t="b">
        <f>IF(AY56="",TRUE,"")</f>
        <v>1</v>
      </c>
      <c r="FJ206" s="750"/>
      <c r="FK206" s="750"/>
      <c r="FL206" s="735"/>
      <c r="FM206" s="735"/>
      <c r="FN206" s="735"/>
      <c r="FO206" s="735">
        <f>IF(AY95="",0,AY95)</f>
        <v>0</v>
      </c>
      <c r="FP206" s="735"/>
      <c r="FQ206" s="755">
        <f>IF(GG525=0,0,GG525)</f>
        <v>0</v>
      </c>
      <c r="FR206" s="755"/>
      <c r="FS206" s="755"/>
      <c r="FT206" s="756"/>
      <c r="FU206" s="735"/>
      <c r="FV206" s="735"/>
      <c r="FW206" s="735"/>
      <c r="FX206" s="735"/>
      <c r="FY206" s="737"/>
      <c r="FZ206" s="737"/>
      <c r="GA206" s="717"/>
      <c r="GB206" s="717"/>
      <c r="GC206" s="717"/>
      <c r="GD206" s="717"/>
      <c r="GE206" s="717"/>
      <c r="GF206" s="717"/>
      <c r="GG206" s="717"/>
      <c r="GH206" s="717"/>
      <c r="GI206" s="717"/>
      <c r="GJ206" s="717"/>
      <c r="GK206" s="710"/>
      <c r="GL206" s="710"/>
      <c r="GM206" s="710"/>
      <c r="GN206" s="757"/>
      <c r="GO206" s="757"/>
      <c r="GP206" s="757"/>
      <c r="GQ206" s="689"/>
      <c r="GR206" s="689"/>
      <c r="GS206" s="689"/>
      <c r="GT206" s="689"/>
      <c r="GU206" s="689"/>
      <c r="GV206" s="689"/>
      <c r="GW206" s="689"/>
      <c r="GX206" s="689"/>
      <c r="GY206" s="689"/>
      <c r="GZ206" s="689"/>
      <c r="HA206" s="689"/>
      <c r="HB206" s="689"/>
      <c r="HC206" s="689"/>
      <c r="HD206" s="689"/>
      <c r="HE206" s="689"/>
      <c r="HF206" s="689"/>
      <c r="HG206" s="689"/>
      <c r="HH206" s="695"/>
      <c r="HI206" s="695"/>
      <c r="HJ206" s="689"/>
      <c r="HK206" s="689"/>
      <c r="HL206" s="689"/>
      <c r="HM206" s="689"/>
      <c r="HN206" s="689"/>
      <c r="HO206" s="689"/>
      <c r="HP206" s="689"/>
      <c r="HQ206" s="689"/>
      <c r="HR206" s="689"/>
      <c r="HS206" s="689"/>
      <c r="HT206" s="689"/>
      <c r="HU206" s="689"/>
      <c r="HV206" s="689"/>
      <c r="HW206" s="689"/>
      <c r="HX206" s="689"/>
      <c r="HY206" s="689"/>
      <c r="HZ206" s="689"/>
      <c r="IA206" s="689"/>
      <c r="IB206" s="689"/>
      <c r="IC206" s="689"/>
    </row>
    <row r="207" spans="2:237" s="680" customFormat="1" ht="26" hidden="1" customHeight="1">
      <c r="B207" s="1410"/>
      <c r="O207" s="513"/>
      <c r="P207" s="513"/>
      <c r="Q207" s="513"/>
      <c r="R207" s="513"/>
      <c r="S207" s="513"/>
      <c r="T207" s="513"/>
      <c r="U207" s="513"/>
      <c r="V207" s="513"/>
      <c r="W207" s="513"/>
      <c r="X207" s="511"/>
      <c r="Y207" s="511"/>
      <c r="Z207" s="511"/>
      <c r="AA207" s="511"/>
      <c r="AB207" s="511"/>
      <c r="AC207" s="511"/>
      <c r="AD207" s="511"/>
      <c r="AE207" s="511"/>
      <c r="AF207" s="511"/>
      <c r="AG207" s="511"/>
      <c r="AH207" s="511"/>
      <c r="AI207" s="511"/>
      <c r="AJ207" s="511"/>
      <c r="AK207" s="511"/>
      <c r="AL207" s="511"/>
      <c r="AM207" s="511"/>
      <c r="AN207" s="511"/>
      <c r="AO207" s="511"/>
      <c r="AP207" s="511"/>
      <c r="AQ207" s="511"/>
      <c r="AR207" s="511"/>
      <c r="AS207" s="511"/>
      <c r="AT207" s="511"/>
      <c r="AU207" s="511"/>
      <c r="AV207" s="511"/>
      <c r="AW207" s="512"/>
      <c r="AX207" s="512"/>
      <c r="AY207" s="512"/>
      <c r="AZ207" s="512"/>
      <c r="BA207" s="512"/>
      <c r="BB207" s="512"/>
      <c r="BC207" s="512"/>
      <c r="BD207" s="512"/>
      <c r="BE207" s="512"/>
      <c r="BF207" s="512"/>
      <c r="BG207" s="512"/>
      <c r="BH207" s="467"/>
      <c r="BI207" s="512"/>
      <c r="BJ207" s="1969" t="s">
        <v>628</v>
      </c>
      <c r="BK207" s="753"/>
      <c r="BL207" s="753"/>
      <c r="BM207" s="753"/>
      <c r="BN207" s="753"/>
      <c r="BO207" s="753"/>
      <c r="BP207" s="753"/>
      <c r="BQ207" s="753"/>
      <c r="BR207" s="758"/>
      <c r="CE207" s="513"/>
      <c r="CQ207" s="711"/>
      <c r="CR207" s="714"/>
      <c r="CU207" s="439"/>
      <c r="CV207" s="439"/>
      <c r="CW207" s="1970"/>
      <c r="CX207" s="1955" t="s">
        <v>118</v>
      </c>
      <c r="CY207" s="1967"/>
      <c r="CZ207" s="1971"/>
      <c r="DB207" s="711"/>
      <c r="DC207" s="711"/>
      <c r="DD207" s="711"/>
      <c r="DE207" s="711"/>
      <c r="DF207" s="711"/>
      <c r="DG207" s="711"/>
      <c r="DH207" s="711"/>
      <c r="DI207" s="711"/>
      <c r="DJ207" s="711"/>
      <c r="DK207" s="711"/>
      <c r="DL207" s="711"/>
      <c r="DM207" s="711"/>
      <c r="DN207" s="711"/>
      <c r="DO207" s="711"/>
      <c r="DP207" s="711"/>
      <c r="DQ207" s="711"/>
      <c r="DR207" s="711"/>
      <c r="DS207" s="711"/>
      <c r="DT207" s="711"/>
      <c r="DU207" s="711"/>
      <c r="DV207" s="711"/>
      <c r="DW207" s="711"/>
      <c r="DX207" s="711"/>
      <c r="EF207" s="714"/>
      <c r="EO207" s="1967"/>
      <c r="EP207" s="1967"/>
      <c r="EQ207" s="414"/>
      <c r="ER207" s="731"/>
      <c r="ES207" s="759"/>
      <c r="ET207" s="752"/>
      <c r="EU207" s="752"/>
      <c r="EV207" s="688"/>
      <c r="EW207" s="688"/>
      <c r="EX207" s="749"/>
      <c r="EY207" s="749"/>
      <c r="EZ207" s="750"/>
      <c r="FA207" s="760">
        <f>GG524</f>
        <v>0</v>
      </c>
      <c r="FB207" s="750"/>
      <c r="FC207" s="750"/>
      <c r="FD207" s="750"/>
      <c r="FE207" s="750"/>
      <c r="FF207" s="750"/>
      <c r="FG207" s="750"/>
      <c r="FH207" s="751"/>
      <c r="FI207" s="750" t="b">
        <f>IF(AT139="",TRUE,"")</f>
        <v>1</v>
      </c>
      <c r="FJ207" s="750"/>
      <c r="FK207" s="750"/>
      <c r="FL207" s="735"/>
      <c r="FM207" s="735">
        <f>GE525</f>
        <v>0</v>
      </c>
      <c r="FN207" s="735">
        <f>GG525</f>
        <v>0</v>
      </c>
      <c r="FO207" s="735"/>
      <c r="FP207" s="735"/>
      <c r="FQ207" s="752">
        <f>IF(GG526=0,0,GG526)</f>
        <v>0</v>
      </c>
      <c r="FR207" s="752"/>
      <c r="FS207" s="752"/>
      <c r="FT207" s="752"/>
      <c r="FU207" s="735"/>
      <c r="FV207" s="735"/>
      <c r="FW207" s="717"/>
      <c r="FX207" s="717"/>
      <c r="FY207" s="737"/>
      <c r="FZ207" s="737"/>
      <c r="GA207" s="735"/>
      <c r="GB207" s="752"/>
      <c r="GC207" s="752"/>
      <c r="GD207" s="752"/>
      <c r="GE207" s="752"/>
      <c r="GF207" s="752"/>
      <c r="GG207" s="735"/>
      <c r="GH207" s="735"/>
      <c r="GI207" s="735"/>
      <c r="GJ207" s="735"/>
      <c r="GK207" s="689"/>
      <c r="GL207" s="761"/>
      <c r="GM207" s="695"/>
      <c r="GN207" s="689"/>
      <c r="GO207" s="757"/>
      <c r="GP207" s="757"/>
      <c r="GQ207" s="689"/>
      <c r="GR207" s="689"/>
      <c r="GS207" s="689"/>
      <c r="GT207" s="689"/>
      <c r="GU207" s="689"/>
      <c r="GV207" s="689"/>
      <c r="GW207" s="689"/>
      <c r="GX207" s="689"/>
      <c r="GY207" s="689"/>
      <c r="GZ207" s="689"/>
      <c r="HA207" s="689"/>
      <c r="HB207" s="689"/>
      <c r="HC207" s="689"/>
      <c r="HD207" s="689"/>
      <c r="HE207" s="689"/>
      <c r="HF207" s="689"/>
      <c r="HG207" s="689"/>
      <c r="HH207" s="695"/>
      <c r="HI207" s="695"/>
      <c r="HJ207" s="689"/>
      <c r="HK207" s="689"/>
      <c r="HL207" s="689"/>
      <c r="HM207" s="689"/>
      <c r="HN207" s="689"/>
      <c r="HO207" s="689"/>
      <c r="HP207" s="689"/>
      <c r="HQ207" s="689"/>
      <c r="HR207" s="689"/>
      <c r="HS207" s="689"/>
      <c r="HT207" s="689"/>
      <c r="HU207" s="689"/>
      <c r="HV207" s="689"/>
      <c r="HW207" s="689"/>
      <c r="HX207" s="689"/>
      <c r="HY207" s="689"/>
      <c r="HZ207" s="689"/>
      <c r="IA207" s="689"/>
      <c r="IB207" s="689"/>
      <c r="IC207" s="689"/>
    </row>
    <row r="208" spans="2:237" s="680" customFormat="1" ht="26" hidden="1" customHeight="1">
      <c r="B208" s="1410"/>
      <c r="O208" s="513"/>
      <c r="P208" s="513"/>
      <c r="Q208" s="513"/>
      <c r="R208" s="513"/>
      <c r="S208" s="513"/>
      <c r="T208" s="513"/>
      <c r="U208" s="513"/>
      <c r="V208" s="513"/>
      <c r="W208" s="513"/>
      <c r="X208" s="511"/>
      <c r="Y208" s="511"/>
      <c r="Z208" s="511"/>
      <c r="AA208" s="511"/>
      <c r="AB208" s="511"/>
      <c r="AC208" s="511"/>
      <c r="AD208" s="511"/>
      <c r="AE208" s="511"/>
      <c r="AF208" s="511"/>
      <c r="AG208" s="511"/>
      <c r="AH208" s="511"/>
      <c r="AI208" s="511"/>
      <c r="AJ208" s="511"/>
      <c r="AK208" s="511"/>
      <c r="AL208" s="511"/>
      <c r="AM208" s="511"/>
      <c r="AN208" s="511"/>
      <c r="AO208" s="511"/>
      <c r="AP208" s="511"/>
      <c r="AQ208" s="511"/>
      <c r="AR208" s="511"/>
      <c r="AS208" s="511"/>
      <c r="AT208" s="511"/>
      <c r="AU208" s="511"/>
      <c r="AV208" s="511"/>
      <c r="AW208" s="512"/>
      <c r="AX208" s="512"/>
      <c r="AY208" s="512"/>
      <c r="AZ208" s="512"/>
      <c r="BA208" s="512"/>
      <c r="BB208" s="512"/>
      <c r="BC208" s="512"/>
      <c r="BD208" s="512"/>
      <c r="BE208" s="512"/>
      <c r="BF208" s="512"/>
      <c r="BG208" s="512"/>
      <c r="BH208" s="467"/>
      <c r="BI208" s="512"/>
      <c r="BJ208" s="1969"/>
      <c r="BK208" s="753"/>
      <c r="BL208" s="753"/>
      <c r="BM208" s="753"/>
      <c r="BN208" s="753"/>
      <c r="BO208" s="753"/>
      <c r="BP208" s="753"/>
      <c r="BQ208" s="753"/>
      <c r="BR208" s="758"/>
      <c r="BT208" s="754"/>
      <c r="BU208" s="754"/>
      <c r="BV208" s="754"/>
      <c r="BW208" s="754"/>
      <c r="BX208" s="754"/>
      <c r="BY208" s="754"/>
      <c r="BZ208" s="754"/>
      <c r="CE208" s="513"/>
      <c r="CQ208" s="711"/>
      <c r="CR208" s="714"/>
      <c r="CU208" s="439"/>
      <c r="CV208" s="439"/>
      <c r="CW208" s="1970"/>
      <c r="CX208" s="1955"/>
      <c r="CY208" s="1967"/>
      <c r="CZ208" s="1971"/>
      <c r="EF208" s="714"/>
      <c r="EO208" s="1967"/>
      <c r="EP208" s="1967"/>
      <c r="EQ208" s="414"/>
      <c r="ER208" s="731"/>
      <c r="ES208" s="759"/>
      <c r="ET208" s="752"/>
      <c r="EU208" s="752"/>
      <c r="EV208" s="762"/>
      <c r="EW208" s="762"/>
      <c r="EX208" s="749"/>
      <c r="EY208" s="749"/>
      <c r="EZ208" s="750"/>
      <c r="FA208" s="750"/>
      <c r="FB208" s="760">
        <f>GG525</f>
        <v>0</v>
      </c>
      <c r="FC208" s="750"/>
      <c r="FD208" s="750"/>
      <c r="FE208" s="750"/>
      <c r="FF208" s="750"/>
      <c r="FG208" s="750"/>
      <c r="FH208" s="751"/>
      <c r="FI208" s="750"/>
      <c r="FJ208" s="750"/>
      <c r="FK208" s="750"/>
      <c r="FL208" s="735"/>
      <c r="FM208" s="735">
        <f>GE526</f>
        <v>0</v>
      </c>
      <c r="FN208" s="735">
        <f>GG526</f>
        <v>0</v>
      </c>
      <c r="FO208" s="740"/>
      <c r="FP208" s="735"/>
      <c r="FQ208" s="735">
        <f>SUM(FQ199:FQ207)</f>
        <v>0</v>
      </c>
      <c r="FR208" s="735"/>
      <c r="FS208" s="737"/>
      <c r="FT208" s="735"/>
      <c r="FU208" s="735"/>
      <c r="FV208" s="735"/>
      <c r="FW208" s="717"/>
      <c r="FX208" s="717"/>
      <c r="FY208" s="737"/>
      <c r="FZ208" s="737"/>
      <c r="GA208" s="735"/>
      <c r="GB208" s="752"/>
      <c r="GC208" s="752"/>
      <c r="GD208" s="752"/>
      <c r="GE208" s="752"/>
      <c r="GF208" s="752"/>
      <c r="GG208" s="735"/>
      <c r="GH208" s="735"/>
      <c r="GI208" s="735"/>
      <c r="GJ208" s="735"/>
      <c r="GK208" s="689"/>
      <c r="GL208" s="761"/>
      <c r="GM208" s="695"/>
      <c r="GN208" s="689"/>
      <c r="GO208" s="757"/>
      <c r="GP208" s="757"/>
      <c r="GQ208" s="689"/>
      <c r="GR208" s="689"/>
      <c r="GS208" s="689"/>
      <c r="GT208" s="689"/>
      <c r="GU208" s="689"/>
      <c r="GV208" s="689"/>
      <c r="GW208" s="689"/>
      <c r="GX208" s="689"/>
      <c r="GY208" s="689"/>
      <c r="GZ208" s="689"/>
      <c r="HA208" s="689"/>
      <c r="HB208" s="689"/>
      <c r="HC208" s="689"/>
      <c r="HD208" s="689"/>
      <c r="HE208" s="689"/>
      <c r="HF208" s="689"/>
      <c r="HG208" s="689"/>
      <c r="HH208" s="689"/>
      <c r="HI208" s="689"/>
      <c r="HJ208" s="689"/>
      <c r="HK208" s="689"/>
      <c r="HL208" s="689"/>
      <c r="HM208" s="689"/>
      <c r="HN208" s="689"/>
      <c r="HO208" s="689"/>
      <c r="HP208" s="689"/>
      <c r="HQ208" s="689"/>
      <c r="HZ208" s="689"/>
      <c r="IA208" s="689"/>
      <c r="IB208" s="689"/>
      <c r="IC208" s="689"/>
    </row>
    <row r="209" spans="2:237" s="680" customFormat="1" ht="26" hidden="1" customHeight="1">
      <c r="B209" s="1410"/>
      <c r="O209" s="513"/>
      <c r="P209" s="513"/>
      <c r="Q209" s="513"/>
      <c r="R209" s="513"/>
      <c r="S209" s="513"/>
      <c r="T209" s="513"/>
      <c r="U209" s="513"/>
      <c r="V209" s="513"/>
      <c r="W209" s="513"/>
      <c r="X209" s="511"/>
      <c r="Y209" s="511"/>
      <c r="Z209" s="511"/>
      <c r="AA209" s="511"/>
      <c r="AB209" s="511"/>
      <c r="AC209" s="511"/>
      <c r="AD209" s="511"/>
      <c r="AE209" s="511"/>
      <c r="AF209" s="511"/>
      <c r="AG209" s="511"/>
      <c r="AH209" s="511"/>
      <c r="AI209" s="511"/>
      <c r="AJ209" s="511"/>
      <c r="AK209" s="511"/>
      <c r="AL209" s="511"/>
      <c r="AM209" s="511"/>
      <c r="AN209" s="511"/>
      <c r="AO209" s="511"/>
      <c r="AP209" s="511"/>
      <c r="AQ209" s="511"/>
      <c r="AR209" s="511"/>
      <c r="AS209" s="511"/>
      <c r="AT209" s="511"/>
      <c r="AU209" s="511"/>
      <c r="AV209" s="511"/>
      <c r="AW209" s="512"/>
      <c r="AX209" s="512"/>
      <c r="AY209" s="512"/>
      <c r="AZ209" s="512"/>
      <c r="BA209" s="512"/>
      <c r="BB209" s="512"/>
      <c r="BC209" s="512"/>
      <c r="BD209" s="512"/>
      <c r="BE209" s="512"/>
      <c r="BF209" s="512"/>
      <c r="BG209" s="512"/>
      <c r="BH209" s="467"/>
      <c r="BI209" s="512"/>
      <c r="BJ209" s="1969"/>
      <c r="BK209" s="753"/>
      <c r="BL209" s="753"/>
      <c r="BM209" s="753"/>
      <c r="BN209" s="753"/>
      <c r="BO209" s="753"/>
      <c r="BP209" s="753"/>
      <c r="BQ209" s="753"/>
      <c r="BR209" s="758"/>
      <c r="CE209" s="513"/>
      <c r="CQ209" s="711"/>
      <c r="CR209" s="714"/>
      <c r="CU209" s="439"/>
      <c r="CV209" s="439"/>
      <c r="CW209" s="1970"/>
      <c r="CX209" s="1955"/>
      <c r="CY209" s="1967"/>
      <c r="CZ209" s="1971"/>
      <c r="DB209" s="763"/>
      <c r="DC209" s="763"/>
      <c r="DD209" s="763"/>
      <c r="DE209" s="763"/>
      <c r="DF209" s="763"/>
      <c r="DG209" s="763"/>
      <c r="DH209" s="763"/>
      <c r="DI209" s="763"/>
      <c r="DJ209" s="763"/>
      <c r="DK209" s="763"/>
      <c r="DL209" s="763"/>
      <c r="DM209" s="763"/>
      <c r="DN209" s="763"/>
      <c r="DO209" s="763"/>
      <c r="DP209" s="763"/>
      <c r="DQ209" s="763"/>
      <c r="DR209" s="763"/>
      <c r="DS209" s="763"/>
      <c r="DT209" s="763"/>
      <c r="DU209" s="763"/>
      <c r="DV209" s="763"/>
      <c r="DW209" s="763"/>
      <c r="DX209" s="763"/>
      <c r="EF209" s="714"/>
      <c r="EO209" s="1967"/>
      <c r="EP209" s="1967"/>
      <c r="EQ209" s="414"/>
      <c r="ER209" s="731"/>
      <c r="ES209" s="759"/>
      <c r="ET209" s="752"/>
      <c r="EU209" s="752"/>
      <c r="EV209" s="762"/>
      <c r="EW209" s="762"/>
      <c r="EX209" s="749"/>
      <c r="EY209" s="749"/>
      <c r="EZ209" s="750"/>
      <c r="FA209" s="750"/>
      <c r="FB209" s="760">
        <f>GG526</f>
        <v>0</v>
      </c>
      <c r="FC209" s="750"/>
      <c r="FD209" s="750"/>
      <c r="FE209" s="750"/>
      <c r="FF209" s="750"/>
      <c r="FG209" s="750"/>
      <c r="FH209" s="751"/>
      <c r="FI209" s="750" t="e">
        <f>IF(#REF!="",TRUE,"")</f>
        <v>#REF!</v>
      </c>
      <c r="FJ209" s="750"/>
      <c r="FK209" s="750"/>
      <c r="FL209" s="735"/>
      <c r="FM209" s="764">
        <f>FM207+FM208</f>
        <v>0</v>
      </c>
      <c r="FN209" s="764">
        <f>FN207+FN208</f>
        <v>0</v>
      </c>
      <c r="FO209" s="740"/>
      <c r="FP209" s="735">
        <f>FN209</f>
        <v>0</v>
      </c>
      <c r="FQ209" s="735"/>
      <c r="FR209" s="735"/>
      <c r="FS209" s="737"/>
      <c r="FT209" s="735"/>
      <c r="FU209" s="735"/>
      <c r="FV209" s="735"/>
      <c r="FW209" s="717"/>
      <c r="FX209" s="717"/>
      <c r="FY209" s="737"/>
      <c r="FZ209" s="737"/>
      <c r="GA209" s="735"/>
      <c r="GB209" s="752"/>
      <c r="GC209" s="752"/>
      <c r="GD209" s="752"/>
      <c r="GE209" s="752"/>
      <c r="GF209" s="752"/>
      <c r="GG209" s="735"/>
      <c r="GH209" s="735"/>
      <c r="GI209" s="735"/>
      <c r="GJ209" s="735"/>
      <c r="GK209" s="689"/>
      <c r="GL209" s="761"/>
      <c r="GM209" s="695"/>
      <c r="GN209" s="689"/>
      <c r="GO209" s="757"/>
      <c r="GP209" s="757"/>
      <c r="GQ209" s="689"/>
      <c r="GR209" s="689"/>
      <c r="GS209" s="689"/>
      <c r="GT209" s="689"/>
      <c r="GU209" s="689"/>
      <c r="GV209" s="689"/>
      <c r="GW209" s="689"/>
      <c r="GX209" s="689"/>
      <c r="GY209" s="689"/>
      <c r="GZ209" s="689"/>
      <c r="HA209" s="689"/>
      <c r="HB209" s="689"/>
      <c r="HC209" s="689"/>
      <c r="HD209" s="689"/>
      <c r="HE209" s="689"/>
      <c r="HF209" s="689"/>
      <c r="HG209" s="689"/>
      <c r="HH209" s="689"/>
      <c r="HI209" s="689"/>
      <c r="HJ209" s="689"/>
      <c r="HK209" s="689"/>
      <c r="HL209" s="689"/>
      <c r="HM209" s="689"/>
      <c r="HN209" s="689"/>
      <c r="HO209" s="689"/>
      <c r="HP209" s="689"/>
      <c r="HQ209" s="689"/>
      <c r="HR209" s="689"/>
      <c r="HS209" s="689"/>
      <c r="HT209" s="689"/>
      <c r="HU209" s="689"/>
      <c r="HV209" s="689"/>
      <c r="HW209" s="689"/>
      <c r="HX209" s="689"/>
      <c r="HY209" s="689"/>
      <c r="HZ209" s="689"/>
      <c r="IA209" s="689"/>
      <c r="IB209" s="689"/>
      <c r="IC209" s="689"/>
    </row>
    <row r="210" spans="2:237" s="680" customFormat="1" ht="6" hidden="1" customHeight="1">
      <c r="B210" s="1410"/>
      <c r="O210" s="513"/>
      <c r="P210" s="513"/>
      <c r="Q210" s="513"/>
      <c r="R210" s="513"/>
      <c r="S210" s="513"/>
      <c r="T210" s="513"/>
      <c r="U210" s="513"/>
      <c r="V210" s="513"/>
      <c r="W210" s="513"/>
      <c r="X210" s="511"/>
      <c r="Y210" s="511"/>
      <c r="Z210" s="511"/>
      <c r="AA210" s="511"/>
      <c r="AB210" s="511"/>
      <c r="AC210" s="511"/>
      <c r="AD210" s="511"/>
      <c r="AE210" s="511"/>
      <c r="AF210" s="511"/>
      <c r="AG210" s="511"/>
      <c r="AH210" s="511"/>
      <c r="AI210" s="511"/>
      <c r="AJ210" s="511"/>
      <c r="AK210" s="511"/>
      <c r="AL210" s="511"/>
      <c r="AM210" s="511"/>
      <c r="AN210" s="511"/>
      <c r="AO210" s="511"/>
      <c r="AP210" s="511"/>
      <c r="AQ210" s="511"/>
      <c r="AR210" s="511"/>
      <c r="AS210" s="511"/>
      <c r="AT210" s="511"/>
      <c r="AU210" s="511"/>
      <c r="AV210" s="511"/>
      <c r="AW210" s="512"/>
      <c r="AX210" s="512"/>
      <c r="AY210" s="512"/>
      <c r="AZ210" s="512"/>
      <c r="BA210" s="512"/>
      <c r="BB210" s="512"/>
      <c r="BC210" s="512"/>
      <c r="BD210" s="512"/>
      <c r="BE210" s="512"/>
      <c r="BF210" s="512"/>
      <c r="BG210" s="512"/>
      <c r="BH210" s="467"/>
      <c r="BI210" s="512"/>
      <c r="BJ210" s="1969"/>
      <c r="BK210" s="753"/>
      <c r="BL210" s="753"/>
      <c r="BM210" s="753"/>
      <c r="BN210" s="753"/>
      <c r="BO210" s="753"/>
      <c r="BP210" s="753"/>
      <c r="BQ210" s="753"/>
      <c r="BR210" s="439"/>
      <c r="BS210" s="439"/>
      <c r="BT210" s="439"/>
      <c r="BU210" s="439"/>
      <c r="BV210" s="439"/>
      <c r="BW210" s="439"/>
      <c r="BX210" s="439"/>
      <c r="BY210" s="439"/>
      <c r="BZ210" s="439"/>
      <c r="CA210" s="589"/>
      <c r="CB210" s="589"/>
      <c r="CC210" s="589"/>
      <c r="CD210" s="439"/>
      <c r="CE210" s="1957"/>
      <c r="CF210" s="1957"/>
      <c r="CG210" s="1957"/>
      <c r="CH210" s="1957"/>
      <c r="CI210" s="1957"/>
      <c r="CJ210" s="1957"/>
      <c r="CK210" s="1957"/>
      <c r="CL210" s="1968"/>
      <c r="CM210" s="1968"/>
      <c r="CN210" s="1968"/>
      <c r="CO210" s="1968"/>
      <c r="CP210" s="1968"/>
      <c r="CQ210" s="1968"/>
      <c r="CR210" s="1957"/>
      <c r="CS210" s="1957"/>
      <c r="CT210" s="1957"/>
      <c r="CU210" s="439"/>
      <c r="CV210" s="439"/>
      <c r="CW210" s="1970"/>
      <c r="CX210" s="1955"/>
      <c r="CY210" s="1967"/>
      <c r="CZ210" s="1971"/>
      <c r="DA210" s="713"/>
      <c r="DB210" s="713"/>
      <c r="DC210" s="713"/>
      <c r="DD210" s="713"/>
      <c r="DE210" s="713"/>
      <c r="DF210" s="697"/>
      <c r="DG210" s="697"/>
      <c r="DH210" s="697"/>
      <c r="DI210" s="697"/>
      <c r="DJ210" s="697"/>
      <c r="DK210" s="697"/>
      <c r="DL210" s="697"/>
      <c r="DM210" s="697"/>
      <c r="DN210" s="697"/>
      <c r="DO210" s="697"/>
      <c r="DP210" s="697"/>
      <c r="DQ210" s="1967"/>
      <c r="DR210" s="1967"/>
      <c r="DS210" s="1967"/>
      <c r="DT210" s="1967"/>
      <c r="DU210" s="1967"/>
      <c r="DV210" s="1967"/>
      <c r="DW210" s="1967"/>
      <c r="DX210" s="1967"/>
      <c r="DY210" s="1968"/>
      <c r="DZ210" s="1968"/>
      <c r="EA210" s="1972"/>
      <c r="EB210" s="1972"/>
      <c r="EC210" s="1972"/>
      <c r="ED210" s="1972"/>
      <c r="EE210" s="1972"/>
      <c r="EF210" s="1972"/>
      <c r="EG210" s="1968"/>
      <c r="EH210" s="1968"/>
      <c r="EI210" s="1968"/>
      <c r="EJ210" s="1968"/>
      <c r="EK210" s="1968"/>
      <c r="EL210" s="1968"/>
      <c r="EM210" s="1968"/>
      <c r="EN210" s="1968"/>
      <c r="EO210" s="1967"/>
      <c r="EP210" s="1967"/>
      <c r="EQ210" s="414"/>
      <c r="ER210" s="731"/>
      <c r="ES210" s="765"/>
      <c r="ET210" s="688"/>
      <c r="EU210" s="688"/>
      <c r="EV210" s="762"/>
      <c r="EW210" s="762"/>
      <c r="EX210" s="766"/>
      <c r="EY210" s="749"/>
      <c r="EZ210" s="750"/>
      <c r="FA210" s="750"/>
      <c r="FB210" s="750"/>
      <c r="FC210" s="750"/>
      <c r="FD210" s="750"/>
      <c r="FE210" s="750"/>
      <c r="FF210" s="750"/>
      <c r="FG210" s="750"/>
      <c r="FH210" s="751"/>
      <c r="FI210" s="750"/>
      <c r="FJ210" s="750"/>
      <c r="FK210" s="750"/>
      <c r="FL210" s="735" t="str">
        <f>AS101</f>
        <v/>
      </c>
      <c r="FM210" s="735">
        <f>GG528</f>
        <v>0</v>
      </c>
      <c r="FN210" s="735">
        <f>FM210</f>
        <v>0</v>
      </c>
      <c r="FO210" s="740"/>
      <c r="FP210" s="735"/>
      <c r="FQ210" s="735"/>
      <c r="FR210" s="735"/>
      <c r="FS210" s="737"/>
      <c r="FT210" s="735"/>
      <c r="FU210" s="735"/>
      <c r="FV210" s="735"/>
      <c r="FW210" s="735"/>
      <c r="FX210" s="735"/>
      <c r="FY210" s="737"/>
      <c r="FZ210" s="737"/>
      <c r="GA210" s="717"/>
      <c r="GB210" s="717"/>
      <c r="GC210" s="717"/>
      <c r="GD210" s="717"/>
      <c r="GE210" s="717"/>
      <c r="GF210" s="717"/>
      <c r="GG210" s="717"/>
      <c r="GH210" s="717"/>
      <c r="GI210" s="717"/>
      <c r="GJ210" s="717"/>
      <c r="GK210" s="710"/>
      <c r="GL210" s="710"/>
      <c r="GM210" s="710"/>
      <c r="GN210" s="757"/>
      <c r="GO210" s="757"/>
      <c r="GP210" s="757"/>
      <c r="GQ210" s="689"/>
      <c r="GR210" s="689"/>
      <c r="GS210" s="689"/>
      <c r="GT210" s="689"/>
      <c r="GU210" s="689"/>
      <c r="GV210" s="689"/>
      <c r="GW210" s="689"/>
      <c r="GX210" s="689"/>
      <c r="GY210" s="689"/>
      <c r="GZ210" s="689"/>
      <c r="HA210" s="689"/>
      <c r="HB210" s="689"/>
      <c r="HC210" s="689"/>
      <c r="HD210" s="689"/>
      <c r="HE210" s="689"/>
      <c r="HF210" s="689"/>
      <c r="HG210" s="689"/>
      <c r="HH210" s="689"/>
      <c r="HI210" s="689"/>
      <c r="HJ210" s="689"/>
      <c r="HK210" s="689"/>
      <c r="HL210" s="689"/>
      <c r="HM210" s="689"/>
      <c r="HN210" s="689"/>
      <c r="HO210" s="689"/>
      <c r="HP210" s="689"/>
      <c r="HQ210" s="689"/>
      <c r="HR210" s="689"/>
      <c r="HS210" s="689"/>
      <c r="HT210" s="689"/>
      <c r="HU210" s="689"/>
      <c r="HV210" s="689"/>
      <c r="HW210" s="689"/>
      <c r="HX210" s="689"/>
      <c r="HY210" s="689"/>
      <c r="HZ210" s="689"/>
      <c r="IA210" s="689"/>
      <c r="IB210" s="689"/>
      <c r="IC210" s="689"/>
    </row>
    <row r="211" spans="2:237" s="680" customFormat="1" ht="25" hidden="1" customHeight="1">
      <c r="B211" s="1410"/>
      <c r="O211" s="513"/>
      <c r="P211" s="513"/>
      <c r="Q211" s="513"/>
      <c r="R211" s="513"/>
      <c r="S211" s="513"/>
      <c r="T211" s="513"/>
      <c r="U211" s="513"/>
      <c r="V211" s="513"/>
      <c r="W211" s="513"/>
      <c r="X211" s="511"/>
      <c r="Y211" s="511"/>
      <c r="Z211" s="511"/>
      <c r="AA211" s="511"/>
      <c r="AB211" s="511"/>
      <c r="AC211" s="511"/>
      <c r="AD211" s="511"/>
      <c r="AE211" s="511"/>
      <c r="AF211" s="511"/>
      <c r="AG211" s="511"/>
      <c r="AH211" s="511"/>
      <c r="AI211" s="511"/>
      <c r="AJ211" s="511"/>
      <c r="AK211" s="511"/>
      <c r="AL211" s="511"/>
      <c r="AM211" s="511"/>
      <c r="AN211" s="511"/>
      <c r="AO211" s="511"/>
      <c r="AP211" s="511"/>
      <c r="AQ211" s="511"/>
      <c r="AR211" s="511"/>
      <c r="AS211" s="511"/>
      <c r="AT211" s="511"/>
      <c r="AU211" s="511"/>
      <c r="AV211" s="511"/>
      <c r="AW211" s="512"/>
      <c r="AX211" s="512"/>
      <c r="AY211" s="512"/>
      <c r="AZ211" s="512"/>
      <c r="BA211" s="512"/>
      <c r="BB211" s="512"/>
      <c r="BC211" s="512"/>
      <c r="BD211" s="512"/>
      <c r="BE211" s="512"/>
      <c r="BF211" s="512"/>
      <c r="BG211" s="512"/>
      <c r="BH211" s="467"/>
      <c r="BI211" s="512"/>
      <c r="BJ211" s="1969"/>
      <c r="BK211" s="753"/>
      <c r="BL211" s="753"/>
      <c r="BM211" s="753"/>
      <c r="BN211" s="753"/>
      <c r="BO211" s="753"/>
      <c r="BP211" s="753"/>
      <c r="BQ211" s="753"/>
      <c r="BR211" s="589"/>
      <c r="BS211" s="439"/>
      <c r="BT211" s="439"/>
      <c r="BU211" s="439"/>
      <c r="BV211" s="439"/>
      <c r="BW211" s="1957" t="str">
        <f>IF(AS114="","","Air Day(s):")</f>
        <v/>
      </c>
      <c r="BX211" s="1957"/>
      <c r="BY211" s="1957"/>
      <c r="BZ211" s="1957"/>
      <c r="CA211" s="1967" t="str">
        <f>IF(AS114="","","Day 1")</f>
        <v/>
      </c>
      <c r="CB211" s="1967"/>
      <c r="CC211" s="1967"/>
      <c r="CD211" s="1967"/>
      <c r="CE211" s="1967"/>
      <c r="CF211" s="1967" t="str">
        <f>IF(AY59="","","Day 2")</f>
        <v/>
      </c>
      <c r="CG211" s="1967"/>
      <c r="CH211" s="1967"/>
      <c r="CI211" s="1967"/>
      <c r="CJ211" s="1967"/>
      <c r="CK211" s="538" t="str">
        <f>IF(AS114="","","Totals:")</f>
        <v/>
      </c>
      <c r="CM211" s="556"/>
      <c r="CN211" s="556"/>
      <c r="CO211" s="556"/>
      <c r="CP211" s="556"/>
      <c r="CQ211" s="711"/>
      <c r="CS211" s="556"/>
      <c r="CT211" s="556"/>
      <c r="CU211" s="439"/>
      <c r="CV211" s="439"/>
      <c r="CW211" s="1970"/>
      <c r="CX211" s="1955"/>
      <c r="CY211" s="1967"/>
      <c r="CZ211" s="1971"/>
      <c r="DA211" s="1963" t="s">
        <v>622</v>
      </c>
      <c r="DB211" s="1963"/>
      <c r="DC211" s="1963"/>
      <c r="DD211" s="1963"/>
      <c r="DE211" s="1963"/>
      <c r="DF211" s="1963"/>
      <c r="DG211" s="1963"/>
      <c r="DH211" s="1963"/>
      <c r="DI211" s="1963"/>
      <c r="DJ211" s="1963"/>
      <c r="DK211" s="1963"/>
      <c r="DL211" s="1963"/>
      <c r="DM211" s="1963"/>
      <c r="DN211" s="1963"/>
      <c r="DO211" s="1963"/>
      <c r="DP211" s="1963"/>
      <c r="DQ211" s="1963"/>
      <c r="DR211" s="1963"/>
      <c r="DS211" s="1963"/>
      <c r="DT211" s="1963"/>
      <c r="DU211" s="1963"/>
      <c r="DV211" s="1963"/>
      <c r="DW211" s="1963"/>
      <c r="DX211" s="1963"/>
      <c r="DZ211" s="556"/>
      <c r="EA211" s="556"/>
      <c r="EB211" s="556"/>
      <c r="EC211" s="556"/>
      <c r="ED211" s="556"/>
      <c r="EE211" s="556"/>
      <c r="EF211" s="555"/>
      <c r="EH211" s="556"/>
      <c r="EI211" s="556"/>
      <c r="EJ211" s="556"/>
      <c r="EK211" s="556"/>
      <c r="EL211" s="556"/>
      <c r="EM211" s="556"/>
      <c r="EN211" s="556"/>
      <c r="EO211" s="1967"/>
      <c r="EP211" s="1967"/>
      <c r="EQ211" s="414"/>
      <c r="ER211" s="731"/>
      <c r="ES211" s="732"/>
      <c r="ET211" s="733"/>
      <c r="EU211" s="733"/>
      <c r="EV211" s="768"/>
      <c r="EW211" s="688"/>
      <c r="EX211" s="766"/>
      <c r="EY211" s="749"/>
      <c r="EZ211" s="750"/>
      <c r="FA211" s="750"/>
      <c r="FB211" s="750"/>
      <c r="FC211" s="750"/>
      <c r="FD211" s="750"/>
      <c r="FE211" s="750"/>
      <c r="FF211" s="750"/>
      <c r="FG211" s="750"/>
      <c r="FH211" s="751"/>
      <c r="FI211" s="750"/>
      <c r="FJ211" s="750"/>
      <c r="FK211" s="760">
        <f>GE528</f>
        <v>0</v>
      </c>
      <c r="FL211" s="735"/>
      <c r="FM211" s="735"/>
      <c r="FN211" s="735"/>
      <c r="FO211" s="740"/>
      <c r="FP211" s="735"/>
      <c r="FQ211" s="735"/>
      <c r="FR211" s="735"/>
      <c r="FS211" s="737"/>
      <c r="FT211" s="735"/>
      <c r="FU211" s="735"/>
      <c r="FV211" s="735"/>
      <c r="FW211" s="735"/>
      <c r="FX211" s="735"/>
      <c r="FY211" s="737"/>
      <c r="FZ211" s="737"/>
      <c r="GA211" s="717"/>
      <c r="GB211" s="717"/>
      <c r="GC211" s="717"/>
      <c r="GD211" s="717"/>
      <c r="GE211" s="717"/>
      <c r="GF211" s="717"/>
      <c r="GG211" s="717"/>
      <c r="GH211" s="717"/>
      <c r="GI211" s="717"/>
      <c r="GJ211" s="717"/>
      <c r="GK211" s="710"/>
      <c r="GL211" s="710"/>
      <c r="GM211" s="710"/>
      <c r="GN211" s="757"/>
      <c r="GO211" s="757"/>
      <c r="GP211" s="757"/>
      <c r="GQ211" s="689"/>
      <c r="GR211" s="689"/>
      <c r="GS211" s="689"/>
      <c r="GT211" s="689"/>
      <c r="GU211" s="689"/>
      <c r="GV211" s="689"/>
      <c r="GW211" s="689"/>
      <c r="GX211" s="689"/>
      <c r="GY211" s="689"/>
      <c r="GZ211" s="689"/>
      <c r="HA211" s="689"/>
      <c r="HB211" s="689"/>
      <c r="HC211" s="689"/>
      <c r="HD211" s="689"/>
      <c r="HE211" s="689"/>
      <c r="HF211" s="689"/>
      <c r="HG211" s="689"/>
      <c r="HH211" s="689"/>
      <c r="HI211" s="689"/>
      <c r="HJ211" s="689"/>
      <c r="HK211" s="689"/>
      <c r="HL211" s="689"/>
      <c r="HM211" s="689"/>
      <c r="HN211" s="689"/>
      <c r="HO211" s="689"/>
      <c r="HP211" s="689"/>
      <c r="HQ211" s="689"/>
      <c r="HR211" s="689"/>
      <c r="HS211" s="689"/>
      <c r="HT211" s="689"/>
      <c r="HU211" s="689"/>
      <c r="HV211" s="689"/>
      <c r="HW211" s="689"/>
      <c r="HX211" s="689"/>
      <c r="HY211" s="689"/>
      <c r="HZ211" s="689"/>
      <c r="IA211" s="689"/>
      <c r="IB211" s="689"/>
      <c r="IC211" s="689"/>
    </row>
    <row r="212" spans="2:237" s="680" customFormat="1" ht="10" hidden="1" customHeight="1">
      <c r="B212" s="1410"/>
      <c r="O212" s="513"/>
      <c r="P212" s="513"/>
      <c r="Q212" s="513"/>
      <c r="R212" s="513"/>
      <c r="S212" s="513"/>
      <c r="T212" s="513"/>
      <c r="U212" s="513"/>
      <c r="V212" s="513"/>
      <c r="W212" s="513"/>
      <c r="X212" s="511"/>
      <c r="Y212" s="511"/>
      <c r="Z212" s="511"/>
      <c r="AA212" s="511"/>
      <c r="AB212" s="511"/>
      <c r="AC212" s="511"/>
      <c r="AD212" s="511"/>
      <c r="AE212" s="511"/>
      <c r="AF212" s="511"/>
      <c r="AG212" s="511"/>
      <c r="AH212" s="511"/>
      <c r="AI212" s="511"/>
      <c r="AJ212" s="511"/>
      <c r="AK212" s="511"/>
      <c r="AL212" s="511"/>
      <c r="AM212" s="511"/>
      <c r="AN212" s="511"/>
      <c r="AO212" s="511"/>
      <c r="AP212" s="511"/>
      <c r="AQ212" s="511"/>
      <c r="AR212" s="511"/>
      <c r="AS212" s="511"/>
      <c r="AT212" s="511"/>
      <c r="AU212" s="511"/>
      <c r="AV212" s="511"/>
      <c r="AW212" s="512"/>
      <c r="AX212" s="512"/>
      <c r="AY212" s="512"/>
      <c r="AZ212" s="512"/>
      <c r="BA212" s="512"/>
      <c r="BB212" s="512"/>
      <c r="BC212" s="512"/>
      <c r="BD212" s="512"/>
      <c r="BE212" s="512"/>
      <c r="BF212" s="512"/>
      <c r="BG212" s="512"/>
      <c r="BH212" s="467"/>
      <c r="BI212" s="512"/>
      <c r="BJ212" s="742"/>
      <c r="BK212" s="697"/>
      <c r="BL212" s="697"/>
      <c r="BM212" s="697"/>
      <c r="BN212" s="697"/>
      <c r="BO212" s="697"/>
      <c r="BP212" s="697"/>
      <c r="BQ212" s="697"/>
      <c r="BR212" s="589"/>
      <c r="BS212" s="439"/>
      <c r="BT212" s="439"/>
      <c r="BU212" s="439"/>
      <c r="BV212" s="439"/>
      <c r="BW212" s="439"/>
      <c r="BX212" s="439"/>
      <c r="BY212" s="439"/>
      <c r="BZ212" s="439"/>
      <c r="CA212" s="439"/>
      <c r="CB212" s="439"/>
      <c r="CC212" s="439"/>
      <c r="CD212" s="439"/>
      <c r="CE212" s="439"/>
      <c r="CF212" s="439"/>
      <c r="CG212" s="439"/>
      <c r="CH212" s="439"/>
      <c r="CI212" s="439"/>
      <c r="CJ212" s="439"/>
      <c r="CK212" s="439"/>
      <c r="CL212" s="713"/>
      <c r="CM212" s="439"/>
      <c r="CN212" s="439"/>
      <c r="CO212" s="439"/>
      <c r="CP212" s="439"/>
      <c r="CQ212" s="439"/>
      <c r="CR212" s="439"/>
      <c r="CS212" s="439"/>
      <c r="CT212" s="439"/>
      <c r="CU212" s="439"/>
      <c r="CV212" s="439"/>
      <c r="CW212" s="439"/>
      <c r="CX212" s="439"/>
      <c r="CY212" s="439"/>
      <c r="CZ212" s="439"/>
      <c r="DA212" s="713"/>
      <c r="DB212" s="713"/>
      <c r="DC212" s="713"/>
      <c r="DD212" s="713"/>
      <c r="DE212" s="713"/>
      <c r="DF212" s="439"/>
      <c r="DG212" s="439"/>
      <c r="DH212" s="439"/>
      <c r="DI212" s="439"/>
      <c r="DJ212" s="439"/>
      <c r="DK212" s="697"/>
      <c r="DL212" s="589"/>
      <c r="DM212" s="589"/>
      <c r="DN212" s="589"/>
      <c r="DO212" s="589"/>
      <c r="DP212" s="589"/>
      <c r="DQ212" s="439"/>
      <c r="DR212" s="439"/>
      <c r="DS212" s="439"/>
      <c r="DT212" s="439"/>
      <c r="DU212" s="439"/>
      <c r="DV212" s="439"/>
      <c r="DW212" s="439"/>
      <c r="DX212" s="439"/>
      <c r="DY212" s="589"/>
      <c r="DZ212" s="589"/>
      <c r="EA212" s="589"/>
      <c r="EB212" s="589"/>
      <c r="EC212" s="589"/>
      <c r="ED212" s="589"/>
      <c r="EE212" s="589"/>
      <c r="EF212" s="589"/>
      <c r="EG212" s="589"/>
      <c r="EH212" s="589"/>
      <c r="EI212" s="589"/>
      <c r="EJ212" s="589"/>
      <c r="EK212" s="589"/>
      <c r="EL212" s="589"/>
      <c r="EM212" s="589"/>
      <c r="EN212" s="589"/>
      <c r="EO212" s="589"/>
      <c r="EP212" s="439"/>
      <c r="EQ212" s="415"/>
      <c r="ER212" s="684"/>
      <c r="ES212" s="685"/>
      <c r="ET212" s="686"/>
      <c r="EU212" s="686"/>
      <c r="EV212" s="769"/>
      <c r="EW212" s="770"/>
      <c r="EX212" s="770"/>
      <c r="EY212" s="688"/>
      <c r="EZ212" s="689"/>
      <c r="FA212" s="689"/>
      <c r="FB212" s="689"/>
      <c r="FC212" s="689"/>
      <c r="FD212" s="689"/>
      <c r="FE212" s="689"/>
      <c r="FF212" s="689"/>
      <c r="FG212" s="689"/>
      <c r="FH212" s="734"/>
      <c r="FI212" s="689"/>
      <c r="FJ212" s="689"/>
      <c r="FK212" s="689"/>
      <c r="FL212" s="735"/>
      <c r="FM212" s="735"/>
      <c r="FN212" s="735"/>
      <c r="FO212" s="740"/>
      <c r="FP212" s="735"/>
      <c r="FQ212" s="735"/>
      <c r="FR212" s="752"/>
      <c r="FS212" s="735"/>
      <c r="FT212" s="735"/>
      <c r="FU212" s="735"/>
      <c r="FV212" s="735"/>
      <c r="FW212" s="735"/>
      <c r="FX212" s="735"/>
      <c r="FY212" s="737"/>
      <c r="FZ212" s="737"/>
      <c r="GA212" s="717"/>
      <c r="GB212" s="717"/>
      <c r="GC212" s="717"/>
      <c r="GD212" s="717"/>
      <c r="GE212" s="717"/>
      <c r="GF212" s="717"/>
      <c r="GG212" s="717"/>
      <c r="GH212" s="717"/>
      <c r="GI212" s="717"/>
      <c r="GJ212" s="717"/>
      <c r="GK212" s="706"/>
      <c r="GL212" s="693"/>
      <c r="GM212" s="693"/>
      <c r="GN212" s="693"/>
      <c r="GO212" s="693"/>
      <c r="GP212" s="693"/>
      <c r="GQ212" s="689"/>
      <c r="GR212" s="689"/>
      <c r="GS212" s="689"/>
      <c r="GT212" s="689"/>
      <c r="GU212" s="689"/>
      <c r="GV212" s="689"/>
      <c r="GW212" s="689"/>
      <c r="GX212" s="689"/>
      <c r="GY212" s="689"/>
      <c r="GZ212" s="689"/>
      <c r="HA212" s="689"/>
      <c r="HB212" s="689"/>
      <c r="HC212" s="689"/>
      <c r="HD212" s="689"/>
      <c r="HE212" s="689"/>
      <c r="HF212" s="689"/>
      <c r="HG212" s="689"/>
      <c r="HH212" s="689"/>
      <c r="HI212" s="689"/>
      <c r="HJ212" s="689"/>
      <c r="HK212" s="689"/>
      <c r="HL212" s="689"/>
      <c r="HM212" s="689"/>
      <c r="HN212" s="689"/>
      <c r="HO212" s="689"/>
      <c r="HP212" s="689"/>
      <c r="HQ212" s="689"/>
      <c r="HR212" s="689"/>
      <c r="HS212" s="689"/>
      <c r="HT212" s="689"/>
      <c r="HU212" s="689"/>
      <c r="HV212" s="689"/>
      <c r="HW212" s="689"/>
      <c r="HX212" s="689"/>
      <c r="HY212" s="689"/>
      <c r="HZ212" s="689"/>
      <c r="IA212" s="689"/>
      <c r="IB212" s="689"/>
      <c r="IC212" s="689"/>
    </row>
    <row r="213" spans="2:237" s="680" customFormat="1" ht="6" hidden="1" customHeight="1">
      <c r="B213" s="1410"/>
      <c r="O213" s="513"/>
      <c r="P213" s="513"/>
      <c r="Q213" s="513"/>
      <c r="R213" s="513"/>
      <c r="S213" s="513"/>
      <c r="T213" s="513"/>
      <c r="U213" s="513"/>
      <c r="V213" s="513"/>
      <c r="W213" s="513"/>
      <c r="X213" s="511"/>
      <c r="Y213" s="511"/>
      <c r="Z213" s="511"/>
      <c r="AA213" s="511"/>
      <c r="AB213" s="511"/>
      <c r="AC213" s="511"/>
      <c r="AD213" s="511"/>
      <c r="AE213" s="511"/>
      <c r="AF213" s="511"/>
      <c r="AG213" s="511"/>
      <c r="AH213" s="511"/>
      <c r="AI213" s="511"/>
      <c r="AJ213" s="511"/>
      <c r="AK213" s="511"/>
      <c r="AL213" s="511"/>
      <c r="AM213" s="511"/>
      <c r="AN213" s="511"/>
      <c r="AO213" s="511"/>
      <c r="AP213" s="511"/>
      <c r="AQ213" s="511"/>
      <c r="AR213" s="511"/>
      <c r="AS213" s="511"/>
      <c r="AT213" s="511"/>
      <c r="AU213" s="511"/>
      <c r="AV213" s="511"/>
      <c r="AW213" s="512"/>
      <c r="AX213" s="512"/>
      <c r="AY213" s="512"/>
      <c r="AZ213" s="512"/>
      <c r="BA213" s="512"/>
      <c r="BB213" s="512"/>
      <c r="BC213" s="512"/>
      <c r="BD213" s="512"/>
      <c r="BE213" s="512"/>
      <c r="BF213" s="512"/>
      <c r="BG213" s="512"/>
      <c r="BH213" s="467"/>
      <c r="BI213" s="512"/>
      <c r="BJ213" s="771"/>
      <c r="BK213" s="537"/>
      <c r="BL213" s="537"/>
      <c r="BM213" s="537"/>
      <c r="BN213" s="537"/>
      <c r="BO213" s="537"/>
      <c r="BP213" s="537"/>
      <c r="BQ213" s="537"/>
      <c r="BR213" s="538"/>
      <c r="BS213" s="400"/>
      <c r="BT213" s="400"/>
      <c r="BU213" s="400"/>
      <c r="BV213" s="400"/>
      <c r="BW213" s="400"/>
      <c r="BX213" s="400"/>
      <c r="BY213" s="400"/>
      <c r="BZ213" s="400"/>
      <c r="CA213" s="400"/>
      <c r="CB213" s="400"/>
      <c r="CC213" s="400"/>
      <c r="CD213" s="400"/>
      <c r="CE213" s="400"/>
      <c r="CF213" s="400"/>
      <c r="CG213" s="400"/>
      <c r="CH213" s="400"/>
      <c r="CI213" s="400"/>
      <c r="CJ213" s="400"/>
      <c r="CK213" s="400"/>
      <c r="CL213" s="443"/>
      <c r="CM213" s="400"/>
      <c r="CN213" s="400"/>
      <c r="CO213" s="400"/>
      <c r="CP213" s="400"/>
      <c r="CQ213" s="400"/>
      <c r="CR213" s="400"/>
      <c r="CS213" s="400"/>
      <c r="CT213" s="400"/>
      <c r="CU213" s="400"/>
      <c r="CV213" s="400"/>
      <c r="CW213" s="400"/>
      <c r="CX213" s="400"/>
      <c r="CY213" s="400"/>
      <c r="CZ213" s="400"/>
      <c r="DA213" s="508"/>
      <c r="DB213" s="508"/>
      <c r="DC213" s="508"/>
      <c r="DD213" s="508"/>
      <c r="DE213" s="443"/>
      <c r="DF213" s="400"/>
      <c r="DG213" s="400"/>
      <c r="DH213" s="400"/>
      <c r="DI213" s="400"/>
      <c r="DJ213" s="400"/>
      <c r="DK213" s="537"/>
      <c r="DL213" s="538"/>
      <c r="DM213" s="538"/>
      <c r="DN213" s="538"/>
      <c r="DO213" s="538"/>
      <c r="DP213" s="538"/>
      <c r="DQ213" s="400"/>
      <c r="DR213" s="400"/>
      <c r="DS213" s="400"/>
      <c r="DT213" s="400"/>
      <c r="DU213" s="400"/>
      <c r="DV213" s="400"/>
      <c r="DW213" s="400"/>
      <c r="DX213" s="400"/>
      <c r="DY213" s="538"/>
      <c r="DZ213" s="538"/>
      <c r="EA213" s="538"/>
      <c r="EB213" s="538"/>
      <c r="EC213" s="538"/>
      <c r="ED213" s="538"/>
      <c r="EE213" s="538"/>
      <c r="EF213" s="538"/>
      <c r="EG213" s="538"/>
      <c r="EH213" s="538"/>
      <c r="EI213" s="538"/>
      <c r="EJ213" s="538"/>
      <c r="EK213" s="538"/>
      <c r="EL213" s="538"/>
      <c r="EM213" s="538"/>
      <c r="EN213" s="538"/>
      <c r="EO213" s="538"/>
      <c r="EP213" s="439"/>
      <c r="EQ213" s="415"/>
      <c r="ER213" s="684"/>
      <c r="ES213" s="685"/>
      <c r="ET213" s="686"/>
      <c r="EU213" s="686"/>
      <c r="EV213" s="769"/>
      <c r="EW213" s="770"/>
      <c r="EX213" s="770"/>
      <c r="EY213" s="688"/>
      <c r="EZ213" s="689"/>
      <c r="FA213" s="689"/>
      <c r="FB213" s="689"/>
      <c r="FC213" s="689"/>
      <c r="FD213" s="689"/>
      <c r="FE213" s="689"/>
      <c r="FF213" s="689"/>
      <c r="FG213" s="689"/>
      <c r="FH213" s="734"/>
      <c r="FI213" s="689"/>
      <c r="FJ213" s="689"/>
      <c r="FK213" s="689"/>
      <c r="FL213" s="735"/>
      <c r="FM213" s="735"/>
      <c r="FN213" s="735"/>
      <c r="FO213" s="740"/>
      <c r="FP213" s="735"/>
      <c r="FQ213" s="735"/>
      <c r="FR213" s="752"/>
      <c r="FS213" s="735"/>
      <c r="FT213" s="735"/>
      <c r="FU213" s="735"/>
      <c r="FV213" s="735"/>
      <c r="FW213" s="735"/>
      <c r="FX213" s="735"/>
      <c r="FY213" s="737"/>
      <c r="FZ213" s="737"/>
      <c r="GA213" s="717"/>
      <c r="GB213" s="717"/>
      <c r="GC213" s="717"/>
      <c r="GD213" s="717"/>
      <c r="GE213" s="717"/>
      <c r="GF213" s="717"/>
      <c r="GG213" s="717"/>
      <c r="GH213" s="717"/>
      <c r="GI213" s="717"/>
      <c r="GJ213" s="717"/>
      <c r="GK213" s="706"/>
      <c r="GL213" s="693"/>
      <c r="GM213" s="693"/>
      <c r="GN213" s="693"/>
      <c r="GO213" s="693"/>
      <c r="GP213" s="693"/>
      <c r="GQ213" s="689"/>
      <c r="GR213" s="689"/>
      <c r="GS213" s="689"/>
      <c r="GT213" s="689"/>
      <c r="GU213" s="689"/>
      <c r="GV213" s="689"/>
      <c r="GW213" s="689"/>
      <c r="GX213" s="689"/>
      <c r="GY213" s="689"/>
      <c r="GZ213" s="689"/>
      <c r="HA213" s="689"/>
      <c r="HB213" s="689"/>
      <c r="HC213" s="689"/>
      <c r="HD213" s="689"/>
      <c r="HE213" s="689"/>
      <c r="HF213" s="689"/>
      <c r="HG213" s="689"/>
      <c r="HH213" s="689"/>
      <c r="HI213" s="689"/>
      <c r="HJ213" s="689"/>
      <c r="HK213" s="689"/>
      <c r="HL213" s="689"/>
      <c r="HM213" s="689"/>
      <c r="HN213" s="689"/>
      <c r="HO213" s="689"/>
      <c r="HP213" s="689"/>
      <c r="HQ213" s="689"/>
      <c r="HR213" s="689"/>
      <c r="HS213" s="689"/>
      <c r="HT213" s="689"/>
      <c r="HU213" s="689"/>
      <c r="HV213" s="689"/>
      <c r="HW213" s="689"/>
      <c r="HX213" s="689"/>
      <c r="HY213" s="689"/>
      <c r="HZ213" s="689"/>
      <c r="IA213" s="689"/>
      <c r="IB213" s="689"/>
      <c r="IC213" s="689"/>
    </row>
    <row r="214" spans="2:237" s="680" customFormat="1" ht="26" hidden="1" customHeight="1">
      <c r="B214" s="1410"/>
      <c r="O214" s="513"/>
      <c r="P214" s="513"/>
      <c r="Q214" s="513"/>
      <c r="R214" s="513"/>
      <c r="S214" s="513"/>
      <c r="T214" s="513"/>
      <c r="U214" s="513"/>
      <c r="V214" s="513"/>
      <c r="W214" s="513"/>
      <c r="X214" s="511"/>
      <c r="Y214" s="511"/>
      <c r="Z214" s="511"/>
      <c r="AA214" s="511"/>
      <c r="AB214" s="511"/>
      <c r="AC214" s="511"/>
      <c r="AD214" s="511"/>
      <c r="AE214" s="511"/>
      <c r="AF214" s="511"/>
      <c r="AG214" s="511"/>
      <c r="AH214" s="511"/>
      <c r="AI214" s="511"/>
      <c r="AJ214" s="511"/>
      <c r="AK214" s="511"/>
      <c r="AL214" s="511"/>
      <c r="AM214" s="511"/>
      <c r="AN214" s="511"/>
      <c r="AO214" s="511"/>
      <c r="AP214" s="511"/>
      <c r="AQ214" s="511"/>
      <c r="AR214" s="511"/>
      <c r="AS214" s="511"/>
      <c r="AT214" s="511"/>
      <c r="AU214" s="511"/>
      <c r="AV214" s="511"/>
      <c r="AW214" s="512"/>
      <c r="AX214" s="512"/>
      <c r="AY214" s="512"/>
      <c r="AZ214" s="512"/>
      <c r="BA214" s="512"/>
      <c r="BB214" s="512"/>
      <c r="BC214" s="512"/>
      <c r="BD214" s="512"/>
      <c r="BE214" s="512"/>
      <c r="BF214" s="512"/>
      <c r="BG214" s="512"/>
      <c r="BH214" s="467"/>
      <c r="BI214" s="512"/>
      <c r="BJ214" s="1964" t="s">
        <v>26</v>
      </c>
      <c r="BK214" s="400"/>
      <c r="BL214" s="400"/>
      <c r="BM214" s="400"/>
      <c r="BN214" s="400"/>
      <c r="BO214" s="400"/>
      <c r="BP214" s="400"/>
      <c r="BQ214" s="400"/>
      <c r="BR214" s="400"/>
      <c r="BS214" s="400"/>
      <c r="BT214" s="400"/>
      <c r="BU214" s="400"/>
      <c r="BV214" s="400"/>
      <c r="BW214" s="400"/>
      <c r="BX214" s="400"/>
      <c r="BY214" s="1954" t="s">
        <v>161</v>
      </c>
      <c r="BZ214" s="1954"/>
      <c r="CA214" s="1954"/>
      <c r="CB214" s="1954"/>
      <c r="CC214" s="1954"/>
      <c r="CD214" s="1954"/>
      <c r="CE214" s="1954"/>
      <c r="CF214" s="1954"/>
      <c r="CG214" s="1965" t="s">
        <v>611</v>
      </c>
      <c r="CH214" s="1965"/>
      <c r="CI214" s="1965"/>
      <c r="CJ214" s="1965"/>
      <c r="CK214" s="1965"/>
      <c r="CL214" s="1965"/>
      <c r="CM214" s="1965"/>
      <c r="CN214" s="1965"/>
      <c r="CO214" s="1966" t="s">
        <v>612</v>
      </c>
      <c r="CP214" s="1966"/>
      <c r="CQ214" s="1966"/>
      <c r="CR214" s="1966"/>
      <c r="CS214" s="1966"/>
      <c r="CT214" s="1966"/>
      <c r="CU214" s="1966"/>
      <c r="CV214" s="400"/>
      <c r="CW214" s="535"/>
      <c r="CX214" s="537" t="s">
        <v>92</v>
      </c>
      <c r="CY214" s="400"/>
      <c r="CZ214" s="670"/>
      <c r="DB214" s="439"/>
      <c r="DC214" s="439"/>
      <c r="DD214" s="439"/>
      <c r="DE214" s="439"/>
      <c r="DF214" s="439"/>
      <c r="DG214" s="439"/>
      <c r="DH214" s="439"/>
      <c r="DI214" s="439"/>
      <c r="DJ214" s="439"/>
      <c r="DK214" s="439"/>
      <c r="DL214" s="439"/>
      <c r="DM214" s="439"/>
      <c r="DN214" s="439"/>
      <c r="DO214" s="439"/>
      <c r="DP214" s="439"/>
      <c r="DQ214" s="439"/>
      <c r="DR214" s="439"/>
      <c r="DS214" s="439"/>
      <c r="DT214" s="439"/>
      <c r="DU214" s="439"/>
      <c r="DV214" s="439"/>
      <c r="DW214" s="439"/>
      <c r="DX214" s="439"/>
      <c r="DZ214" s="556"/>
      <c r="EA214" s="556"/>
      <c r="EB214" s="556"/>
      <c r="EC214" s="556"/>
      <c r="ED214" s="556"/>
      <c r="EE214" s="556"/>
      <c r="EF214" s="538"/>
      <c r="EH214" s="556"/>
      <c r="EI214" s="556"/>
      <c r="EJ214" s="556"/>
      <c r="EK214" s="556"/>
      <c r="EL214" s="556"/>
      <c r="EM214" s="556"/>
      <c r="EN214" s="556"/>
      <c r="EO214" s="400"/>
      <c r="EP214" s="400"/>
      <c r="EQ214" s="415"/>
      <c r="ER214" s="684"/>
      <c r="ES214" s="685"/>
      <c r="ET214" s="686"/>
      <c r="EU214" s="686"/>
      <c r="EV214" s="769"/>
      <c r="EW214" s="770"/>
      <c r="EX214" s="770"/>
      <c r="EY214" s="688"/>
      <c r="EZ214" s="689"/>
      <c r="FA214" s="695">
        <f>FZ360</f>
        <v>0</v>
      </c>
      <c r="FB214" s="689"/>
      <c r="FC214" s="689"/>
      <c r="FD214" s="689"/>
      <c r="FE214" s="689"/>
      <c r="FF214" s="689"/>
      <c r="FG214" s="689"/>
      <c r="FH214" s="734"/>
      <c r="FI214" s="689"/>
      <c r="FJ214" s="689"/>
      <c r="FK214" s="689"/>
      <c r="FL214" s="735"/>
      <c r="FM214" s="735"/>
      <c r="FN214" s="735"/>
      <c r="FO214" s="740"/>
      <c r="FP214" s="735"/>
      <c r="FQ214" s="735"/>
      <c r="FR214" s="752"/>
      <c r="FS214" s="735"/>
      <c r="FT214" s="735"/>
      <c r="FU214" s="735"/>
      <c r="FV214" s="735"/>
      <c r="FW214" s="735"/>
      <c r="FX214" s="735"/>
      <c r="FY214" s="737"/>
      <c r="FZ214" s="737"/>
      <c r="GA214" s="717"/>
      <c r="GB214" s="717"/>
      <c r="GC214" s="717"/>
      <c r="GD214" s="717"/>
      <c r="GE214" s="717"/>
      <c r="GF214" s="717"/>
      <c r="GG214" s="717"/>
      <c r="GH214" s="717"/>
      <c r="GI214" s="717"/>
      <c r="GJ214" s="717"/>
      <c r="GK214" s="706"/>
      <c r="GL214" s="693"/>
      <c r="GM214" s="693"/>
      <c r="GN214" s="693"/>
      <c r="GO214" s="693"/>
      <c r="GP214" s="693"/>
      <c r="GQ214" s="689"/>
      <c r="GR214" s="689"/>
      <c r="GS214" s="689"/>
      <c r="GT214" s="689"/>
      <c r="GU214" s="689"/>
      <c r="GV214" s="689"/>
      <c r="GW214" s="689"/>
      <c r="GX214" s="689"/>
      <c r="GY214" s="689"/>
      <c r="GZ214" s="689"/>
      <c r="HA214" s="689"/>
      <c r="HB214" s="689"/>
      <c r="HC214" s="689"/>
      <c r="HD214" s="689"/>
      <c r="HE214" s="689"/>
      <c r="HF214" s="689"/>
      <c r="HG214" s="689"/>
      <c r="HH214" s="689"/>
      <c r="HI214" s="689"/>
      <c r="HJ214" s="689"/>
      <c r="HK214" s="689"/>
      <c r="HL214" s="689"/>
      <c r="HM214" s="689"/>
      <c r="HN214" s="689"/>
      <c r="HO214" s="689"/>
      <c r="HP214" s="689"/>
      <c r="HQ214" s="689"/>
      <c r="HR214" s="689"/>
      <c r="HS214" s="689"/>
      <c r="HT214" s="689"/>
      <c r="HU214" s="689"/>
      <c r="HV214" s="689"/>
      <c r="HW214" s="689"/>
      <c r="HX214" s="689"/>
      <c r="HY214" s="689"/>
      <c r="HZ214" s="689"/>
      <c r="IA214" s="689"/>
      <c r="IB214" s="689"/>
      <c r="IC214" s="689"/>
    </row>
    <row r="215" spans="2:237" s="680" customFormat="1" ht="150" hidden="1" customHeight="1">
      <c r="B215" s="1410"/>
      <c r="O215" s="513"/>
      <c r="P215" s="513"/>
      <c r="Q215" s="513"/>
      <c r="R215" s="513"/>
      <c r="S215" s="513"/>
      <c r="T215" s="513"/>
      <c r="U215" s="513"/>
      <c r="V215" s="513"/>
      <c r="W215" s="513"/>
      <c r="X215" s="511"/>
      <c r="Y215" s="511"/>
      <c r="Z215" s="511"/>
      <c r="AA215" s="511"/>
      <c r="AB215" s="511"/>
      <c r="AC215" s="511"/>
      <c r="AD215" s="511"/>
      <c r="AE215" s="511"/>
      <c r="AF215" s="511"/>
      <c r="AG215" s="511"/>
      <c r="AH215" s="511"/>
      <c r="AI215" s="511"/>
      <c r="AJ215" s="511"/>
      <c r="AK215" s="511"/>
      <c r="AL215" s="511"/>
      <c r="AM215" s="511"/>
      <c r="AN215" s="511"/>
      <c r="AO215" s="511"/>
      <c r="AP215" s="511"/>
      <c r="AQ215" s="511"/>
      <c r="AR215" s="511"/>
      <c r="AS215" s="511"/>
      <c r="AT215" s="511"/>
      <c r="AU215" s="511"/>
      <c r="AV215" s="511"/>
      <c r="AW215" s="512">
        <v>0</v>
      </c>
      <c r="AX215" s="512"/>
      <c r="AY215" s="512"/>
      <c r="AZ215" s="512">
        <v>0</v>
      </c>
      <c r="BA215" s="512"/>
      <c r="BB215" s="512"/>
      <c r="BC215" s="512"/>
      <c r="BD215" s="512"/>
      <c r="BE215" s="512"/>
      <c r="BF215" s="512"/>
      <c r="BG215" s="512"/>
      <c r="BH215" s="467"/>
      <c r="BI215" s="512"/>
      <c r="BJ215" s="1964"/>
      <c r="BK215" s="556"/>
      <c r="BL215" s="556"/>
      <c r="BM215" s="556"/>
      <c r="BN215" s="556"/>
      <c r="BO215" s="556"/>
      <c r="BP215" s="556"/>
      <c r="BQ215" s="556"/>
      <c r="BR215" s="556"/>
      <c r="BS215" s="556"/>
      <c r="BT215" s="556"/>
      <c r="BU215" s="556"/>
      <c r="BV215" s="556"/>
      <c r="BW215" s="556"/>
      <c r="BX215" s="556"/>
      <c r="BY215" s="1954"/>
      <c r="BZ215" s="1954"/>
      <c r="CA215" s="1954"/>
      <c r="CB215" s="1954"/>
      <c r="CC215" s="1954"/>
      <c r="CD215" s="1954"/>
      <c r="CE215" s="1954"/>
      <c r="CF215" s="1954"/>
      <c r="CG215" s="1965"/>
      <c r="CH215" s="1965"/>
      <c r="CI215" s="1965"/>
      <c r="CJ215" s="1965"/>
      <c r="CK215" s="1965"/>
      <c r="CL215" s="1965"/>
      <c r="CM215" s="1965"/>
      <c r="CN215" s="1965"/>
      <c r="CO215" s="1966"/>
      <c r="CP215" s="1966"/>
      <c r="CQ215" s="1966"/>
      <c r="CR215" s="1966"/>
      <c r="CS215" s="1966"/>
      <c r="CT215" s="1966"/>
      <c r="CU215" s="1966"/>
      <c r="CV215" s="556"/>
      <c r="CW215" s="556"/>
      <c r="CX215" s="556"/>
      <c r="CY215" s="556"/>
      <c r="CZ215" s="400"/>
      <c r="DA215" s="400"/>
      <c r="DB215" s="400"/>
      <c r="DC215" s="400"/>
      <c r="DD215" s="400"/>
      <c r="DE215" s="400"/>
      <c r="DF215" s="1959"/>
      <c r="DG215" s="1959"/>
      <c r="DH215" s="1959"/>
      <c r="DI215" s="400"/>
      <c r="DJ215" s="400"/>
      <c r="DK215" s="400"/>
      <c r="DL215" s="400"/>
      <c r="DM215" s="400"/>
      <c r="DN215" s="400"/>
      <c r="DO215" s="400"/>
      <c r="DP215" s="537"/>
      <c r="DQ215" s="400"/>
      <c r="DR215" s="400"/>
      <c r="DS215" s="400"/>
      <c r="DT215" s="400"/>
      <c r="DU215" s="400"/>
      <c r="DV215" s="400"/>
      <c r="DW215" s="400"/>
      <c r="DX215" s="400"/>
      <c r="DY215" s="1956"/>
      <c r="DZ215" s="1956"/>
      <c r="EA215" s="1956"/>
      <c r="EB215" s="1956"/>
      <c r="EC215" s="1956"/>
      <c r="ED215" s="1956"/>
      <c r="EE215" s="1956"/>
      <c r="EF215" s="1956"/>
      <c r="EG215" s="1956"/>
      <c r="EH215" s="1956"/>
      <c r="EI215" s="1956"/>
      <c r="EJ215" s="1956"/>
      <c r="EK215" s="1956"/>
      <c r="EL215" s="1956"/>
      <c r="EM215" s="1956"/>
      <c r="EN215" s="1956"/>
      <c r="EO215" s="1956"/>
      <c r="EP215" s="697"/>
      <c r="EQ215" s="415"/>
      <c r="ER215" s="684"/>
      <c r="ES215" s="685"/>
      <c r="ET215" s="686"/>
      <c r="EU215" s="686"/>
      <c r="EV215" s="688"/>
      <c r="EW215" s="688"/>
      <c r="EX215" s="770"/>
      <c r="EY215" s="688"/>
      <c r="EZ215" s="689"/>
      <c r="FA215" s="689"/>
      <c r="FB215" s="689"/>
      <c r="FC215" s="689"/>
      <c r="FD215" s="689"/>
      <c r="FE215" s="689"/>
      <c r="FF215" s="689"/>
      <c r="FG215" s="689"/>
      <c r="FH215" s="734"/>
      <c r="FI215" s="689" t="b">
        <f>IF(AY34="",TRUE,IF(AY34="NO",TRUE,""))</f>
        <v>1</v>
      </c>
      <c r="FJ215" s="689"/>
      <c r="FK215" s="689"/>
      <c r="FL215" s="735"/>
      <c r="FM215" s="735"/>
      <c r="FN215" s="735"/>
      <c r="FO215" s="740"/>
      <c r="FP215" s="735"/>
      <c r="FQ215" s="735"/>
      <c r="FR215" s="735"/>
      <c r="FS215" s="735" t="s">
        <v>84</v>
      </c>
      <c r="FT215" s="735"/>
      <c r="FU215" s="735"/>
      <c r="FV215" s="735"/>
      <c r="FW215" s="735"/>
      <c r="FX215" s="735"/>
      <c r="FY215" s="737"/>
      <c r="FZ215" s="737"/>
      <c r="GA215" s="717"/>
      <c r="GB215" s="717"/>
      <c r="GC215" s="717"/>
      <c r="GD215" s="717"/>
      <c r="GE215" s="717"/>
      <c r="GF215" s="717"/>
      <c r="GG215" s="717"/>
      <c r="GH215" s="717"/>
      <c r="GI215" s="717"/>
      <c r="GJ215" s="717"/>
      <c r="GK215" s="706"/>
      <c r="GL215" s="693"/>
      <c r="GM215" s="693"/>
      <c r="GN215" s="693"/>
      <c r="GO215" s="693"/>
      <c r="GP215" s="693"/>
      <c r="GQ215" s="689"/>
      <c r="GR215" s="689"/>
      <c r="GS215" s="689"/>
      <c r="GT215" s="689"/>
      <c r="GU215" s="689"/>
      <c r="GV215" s="689"/>
      <c r="GW215" s="689"/>
      <c r="GX215" s="689"/>
      <c r="GY215" s="689"/>
      <c r="GZ215" s="689"/>
      <c r="HA215" s="689"/>
      <c r="HB215" s="689"/>
      <c r="HC215" s="689"/>
      <c r="HD215" s="689"/>
      <c r="HE215" s="689"/>
      <c r="HF215" s="689"/>
      <c r="HG215" s="689"/>
      <c r="HH215" s="689"/>
      <c r="HI215" s="689"/>
      <c r="HJ215" s="689"/>
      <c r="HK215" s="689"/>
      <c r="HL215" s="689"/>
      <c r="HM215" s="689"/>
      <c r="HN215" s="689"/>
      <c r="HO215" s="689"/>
      <c r="HP215" s="689"/>
      <c r="HQ215" s="689"/>
      <c r="HR215" s="689"/>
      <c r="HS215" s="689"/>
      <c r="HT215" s="689"/>
      <c r="HU215" s="689"/>
      <c r="HV215" s="689"/>
      <c r="HW215" s="689"/>
      <c r="HX215" s="689"/>
      <c r="HY215" s="689"/>
      <c r="HZ215" s="689"/>
      <c r="IA215" s="689"/>
      <c r="IB215" s="689"/>
      <c r="IC215" s="689"/>
    </row>
    <row r="216" spans="2:237" s="680" customFormat="1" ht="10" hidden="1" customHeight="1" thickBot="1">
      <c r="B216" s="1410"/>
      <c r="O216" s="513"/>
      <c r="P216" s="513"/>
      <c r="Q216" s="513"/>
      <c r="R216" s="513"/>
      <c r="S216" s="513"/>
      <c r="T216" s="513"/>
      <c r="U216" s="513"/>
      <c r="V216" s="513"/>
      <c r="W216" s="513"/>
      <c r="X216" s="511"/>
      <c r="Y216" s="511"/>
      <c r="Z216" s="511"/>
      <c r="AA216" s="511"/>
      <c r="AB216" s="511"/>
      <c r="AC216" s="511"/>
      <c r="AD216" s="511"/>
      <c r="AE216" s="511"/>
      <c r="AF216" s="511"/>
      <c r="AG216" s="511"/>
      <c r="AH216" s="511"/>
      <c r="AI216" s="511"/>
      <c r="AJ216" s="511"/>
      <c r="AK216" s="511"/>
      <c r="AL216" s="511"/>
      <c r="AM216" s="511"/>
      <c r="AN216" s="511"/>
      <c r="AO216" s="511"/>
      <c r="AP216" s="511"/>
      <c r="AQ216" s="511"/>
      <c r="AR216" s="511"/>
      <c r="AS216" s="511"/>
      <c r="AT216" s="511"/>
      <c r="AU216" s="511"/>
      <c r="AV216" s="511"/>
      <c r="AW216" s="512"/>
      <c r="AX216" s="512"/>
      <c r="AY216" s="512"/>
      <c r="AZ216" s="512"/>
      <c r="BA216" s="512"/>
      <c r="BB216" s="512"/>
      <c r="BC216" s="512"/>
      <c r="BD216" s="512"/>
      <c r="BE216" s="512"/>
      <c r="BF216" s="512"/>
      <c r="BG216" s="512"/>
      <c r="BH216" s="467"/>
      <c r="BI216" s="512"/>
      <c r="BJ216" s="1964"/>
      <c r="BK216" s="556"/>
      <c r="BL216" s="556"/>
      <c r="BM216" s="556"/>
      <c r="BN216" s="556"/>
      <c r="BO216" s="556"/>
      <c r="BP216" s="556"/>
      <c r="BQ216" s="556"/>
      <c r="BR216" s="556"/>
      <c r="BS216" s="556"/>
      <c r="BT216" s="556"/>
      <c r="BU216" s="556"/>
      <c r="BV216" s="556"/>
      <c r="BW216" s="556"/>
      <c r="BX216" s="556"/>
      <c r="BY216" s="1954"/>
      <c r="BZ216" s="1954"/>
      <c r="CA216" s="1954"/>
      <c r="CB216" s="1954"/>
      <c r="CC216" s="1954"/>
      <c r="CD216" s="1954"/>
      <c r="CE216" s="1954"/>
      <c r="CF216" s="1954"/>
      <c r="CG216" s="1965"/>
      <c r="CH216" s="1965"/>
      <c r="CI216" s="1965"/>
      <c r="CJ216" s="1965"/>
      <c r="CK216" s="1965"/>
      <c r="CL216" s="1965"/>
      <c r="CM216" s="1965"/>
      <c r="CN216" s="1965"/>
      <c r="CO216" s="1966"/>
      <c r="CP216" s="1966"/>
      <c r="CQ216" s="1966"/>
      <c r="CR216" s="1966"/>
      <c r="CS216" s="1966"/>
      <c r="CT216" s="1966"/>
      <c r="CU216" s="1966"/>
      <c r="CV216" s="556"/>
      <c r="CW216" s="556"/>
      <c r="CX216" s="556"/>
      <c r="CY216" s="556"/>
      <c r="CZ216" s="400"/>
      <c r="DA216" s="400"/>
      <c r="DB216" s="400"/>
      <c r="DC216" s="400"/>
      <c r="DD216" s="400"/>
      <c r="DE216" s="400"/>
      <c r="DF216" s="1959"/>
      <c r="DG216" s="1959"/>
      <c r="DH216" s="1959"/>
      <c r="DI216" s="400"/>
      <c r="DJ216" s="400"/>
      <c r="DK216" s="400"/>
      <c r="DL216" s="400"/>
      <c r="DM216" s="400"/>
      <c r="DN216" s="400"/>
      <c r="DO216" s="400"/>
      <c r="DP216" s="537"/>
      <c r="DQ216" s="400"/>
      <c r="DR216" s="400"/>
      <c r="DS216" s="400"/>
      <c r="DT216" s="400"/>
      <c r="DU216" s="400"/>
      <c r="DV216" s="400"/>
      <c r="DW216" s="400"/>
      <c r="DX216" s="400"/>
      <c r="DY216" s="538"/>
      <c r="DZ216" s="538"/>
      <c r="EA216" s="538"/>
      <c r="EB216" s="538"/>
      <c r="EC216" s="538"/>
      <c r="ED216" s="538"/>
      <c r="EE216" s="538"/>
      <c r="EF216" s="538"/>
      <c r="EG216" s="538"/>
      <c r="EH216" s="538"/>
      <c r="EI216" s="538"/>
      <c r="EJ216" s="538"/>
      <c r="EK216" s="538"/>
      <c r="EL216" s="538"/>
      <c r="EM216" s="538"/>
      <c r="EN216" s="538"/>
      <c r="EO216" s="538"/>
      <c r="EP216" s="697"/>
      <c r="EQ216" s="415"/>
      <c r="ER216" s="684"/>
      <c r="ES216" s="685"/>
      <c r="ET216" s="686"/>
      <c r="EU216" s="686"/>
      <c r="EV216" s="688"/>
      <c r="EW216" s="688"/>
      <c r="EX216" s="770"/>
      <c r="EY216" s="688"/>
      <c r="EZ216" s="689"/>
      <c r="FA216" s="689"/>
      <c r="FB216" s="689"/>
      <c r="FC216" s="689"/>
      <c r="FD216" s="689"/>
      <c r="FE216" s="689"/>
      <c r="FF216" s="689"/>
      <c r="FG216" s="689"/>
      <c r="FH216" s="734"/>
      <c r="FI216" s="689"/>
      <c r="FJ216" s="689"/>
      <c r="FK216" s="689"/>
      <c r="FL216" s="735"/>
      <c r="FM216" s="735"/>
      <c r="FN216" s="735"/>
      <c r="FO216" s="740"/>
      <c r="FP216" s="735"/>
      <c r="FQ216" s="735"/>
      <c r="FR216" s="735"/>
      <c r="FS216" s="735"/>
      <c r="FT216" s="735"/>
      <c r="FU216" s="735"/>
      <c r="FV216" s="735"/>
      <c r="FW216" s="735"/>
      <c r="FX216" s="735"/>
      <c r="FY216" s="737"/>
      <c r="FZ216" s="737"/>
      <c r="GA216" s="717"/>
      <c r="GB216" s="717"/>
      <c r="GC216" s="717"/>
      <c r="GD216" s="717"/>
      <c r="GE216" s="717"/>
      <c r="GF216" s="717"/>
      <c r="GG216" s="717"/>
      <c r="GH216" s="717"/>
      <c r="GI216" s="717"/>
      <c r="GJ216" s="717"/>
      <c r="GK216" s="706"/>
      <c r="GL216" s="693"/>
      <c r="GM216" s="693"/>
      <c r="GN216" s="693"/>
      <c r="GO216" s="693"/>
      <c r="GP216" s="693"/>
      <c r="GQ216" s="689"/>
      <c r="GR216" s="689"/>
      <c r="GS216" s="689"/>
      <c r="GT216" s="689"/>
      <c r="GU216" s="689"/>
      <c r="GV216" s="689"/>
      <c r="GW216" s="689"/>
      <c r="GX216" s="689"/>
      <c r="GY216" s="689"/>
      <c r="GZ216" s="689"/>
      <c r="HA216" s="689"/>
      <c r="HB216" s="689"/>
      <c r="HC216" s="689"/>
      <c r="HD216" s="689"/>
      <c r="HE216" s="689"/>
      <c r="HF216" s="689"/>
      <c r="HG216" s="689"/>
      <c r="HH216" s="689"/>
      <c r="HI216" s="689"/>
      <c r="HJ216" s="689"/>
      <c r="HK216" s="689"/>
      <c r="HL216" s="689"/>
      <c r="HM216" s="689"/>
      <c r="HN216" s="689"/>
      <c r="HO216" s="689"/>
      <c r="HP216" s="689"/>
      <c r="HQ216" s="689"/>
      <c r="HR216" s="689"/>
      <c r="HS216" s="689"/>
      <c r="HT216" s="689"/>
      <c r="HU216" s="689"/>
      <c r="HV216" s="689"/>
      <c r="HW216" s="689"/>
      <c r="HX216" s="689"/>
      <c r="HY216" s="689"/>
      <c r="HZ216" s="689"/>
      <c r="IA216" s="689"/>
      <c r="IB216" s="689"/>
      <c r="IC216" s="689"/>
    </row>
    <row r="217" spans="2:237" s="773" customFormat="1" ht="10" hidden="1" customHeight="1" thickTop="1">
      <c r="B217" s="1413"/>
      <c r="O217" s="514"/>
      <c r="P217" s="514"/>
      <c r="Q217" s="514"/>
      <c r="R217" s="514"/>
      <c r="S217" s="514"/>
      <c r="T217" s="514"/>
      <c r="U217" s="514"/>
      <c r="V217" s="514"/>
      <c r="W217" s="514"/>
      <c r="X217" s="511"/>
      <c r="Y217" s="511"/>
      <c r="Z217" s="511"/>
      <c r="AA217" s="511"/>
      <c r="AB217" s="511"/>
      <c r="AC217" s="511"/>
      <c r="AD217" s="511"/>
      <c r="AE217" s="511"/>
      <c r="AF217" s="511"/>
      <c r="AG217" s="511"/>
      <c r="AH217" s="511"/>
      <c r="AI217" s="511"/>
      <c r="AJ217" s="511"/>
      <c r="AK217" s="511"/>
      <c r="AL217" s="511"/>
      <c r="AM217" s="511"/>
      <c r="AN217" s="511"/>
      <c r="AO217" s="511"/>
      <c r="AP217" s="511"/>
      <c r="AQ217" s="511"/>
      <c r="AR217" s="511"/>
      <c r="AS217" s="511"/>
      <c r="AT217" s="511"/>
      <c r="AU217" s="511"/>
      <c r="AV217" s="511"/>
      <c r="AW217" s="512"/>
      <c r="AX217" s="512"/>
      <c r="AY217" s="512"/>
      <c r="AZ217" s="512"/>
      <c r="BA217" s="512"/>
      <c r="BB217" s="512"/>
      <c r="BC217" s="512"/>
      <c r="BD217" s="512"/>
      <c r="BE217" s="512"/>
      <c r="BF217" s="512"/>
      <c r="BG217" s="512"/>
      <c r="BH217" s="467"/>
      <c r="BI217" s="512"/>
      <c r="BJ217" s="1964"/>
      <c r="BK217" s="556"/>
      <c r="BL217" s="556"/>
      <c r="BM217" s="556"/>
      <c r="BN217" s="556"/>
      <c r="BO217" s="556"/>
      <c r="BP217" s="556"/>
      <c r="BQ217" s="556"/>
      <c r="BR217" s="556"/>
      <c r="BS217" s="556"/>
      <c r="BT217" s="556"/>
      <c r="BU217" s="556"/>
      <c r="BV217" s="556"/>
      <c r="BW217" s="556"/>
      <c r="BX217" s="556"/>
      <c r="BY217" s="1954"/>
      <c r="BZ217" s="1954"/>
      <c r="CA217" s="1954"/>
      <c r="CB217" s="1954"/>
      <c r="CC217" s="1954"/>
      <c r="CD217" s="1954"/>
      <c r="CE217" s="1954"/>
      <c r="CF217" s="1954"/>
      <c r="CG217" s="1965"/>
      <c r="CH217" s="1965"/>
      <c r="CI217" s="1965"/>
      <c r="CJ217" s="1965"/>
      <c r="CK217" s="1965"/>
      <c r="CL217" s="1965"/>
      <c r="CM217" s="1965"/>
      <c r="CN217" s="1965"/>
      <c r="CO217" s="1966"/>
      <c r="CP217" s="1966"/>
      <c r="CQ217" s="1966"/>
      <c r="CR217" s="1966"/>
      <c r="CS217" s="1966"/>
      <c r="CT217" s="1966"/>
      <c r="CU217" s="1966"/>
      <c r="CV217" s="556"/>
      <c r="CW217" s="514"/>
      <c r="CX217" s="556"/>
      <c r="CY217" s="556"/>
      <c r="CZ217" s="538"/>
      <c r="DA217" s="400"/>
      <c r="DB217" s="400"/>
      <c r="DC217" s="400"/>
      <c r="DD217" s="400"/>
      <c r="DE217" s="538"/>
      <c r="DF217" s="1959"/>
      <c r="DG217" s="1959"/>
      <c r="DH217" s="1959"/>
      <c r="DI217" s="1959"/>
      <c r="DJ217" s="1959"/>
      <c r="DK217" s="1959"/>
      <c r="DL217" s="1959"/>
      <c r="DM217" s="1959"/>
      <c r="DN217" s="1959"/>
      <c r="DO217" s="1959"/>
      <c r="DP217" s="1959"/>
      <c r="DQ217" s="1959"/>
      <c r="DR217" s="1959"/>
      <c r="DS217" s="1959"/>
      <c r="DT217" s="1959"/>
      <c r="DU217" s="1959"/>
      <c r="DV217" s="1959"/>
      <c r="DW217" s="1959"/>
      <c r="DX217" s="1959"/>
      <c r="DY217" s="1956"/>
      <c r="DZ217" s="1956"/>
      <c r="EA217" s="1956"/>
      <c r="EB217" s="1956"/>
      <c r="EC217" s="1956"/>
      <c r="ED217" s="1956"/>
      <c r="EE217" s="1956"/>
      <c r="EF217" s="400"/>
      <c r="EG217" s="1956"/>
      <c r="EH217" s="1956"/>
      <c r="EI217" s="1956"/>
      <c r="EJ217" s="1956"/>
      <c r="EK217" s="1956"/>
      <c r="EL217" s="1956"/>
      <c r="EM217" s="1956"/>
      <c r="EN217" s="1956"/>
      <c r="EO217" s="400"/>
      <c r="EP217" s="774"/>
      <c r="EQ217" s="775"/>
      <c r="ER217" s="776"/>
      <c r="ES217" s="777"/>
      <c r="ET217" s="778"/>
      <c r="EU217" s="778"/>
      <c r="EV217" s="779"/>
      <c r="EW217" s="690"/>
      <c r="EX217" s="779"/>
      <c r="EY217" s="690"/>
      <c r="EZ217" s="693"/>
      <c r="FA217" s="693"/>
      <c r="FB217" s="693"/>
      <c r="FC217" s="693"/>
      <c r="FD217" s="693"/>
      <c r="FE217" s="693"/>
      <c r="FF217" s="693"/>
      <c r="FG217" s="693"/>
      <c r="FH217" s="780"/>
      <c r="FI217" s="693"/>
      <c r="FJ217" s="693"/>
      <c r="FK217" s="693"/>
      <c r="FL217" s="736">
        <f>GF534</f>
        <v>0</v>
      </c>
      <c r="FM217" s="736">
        <f>GH534</f>
        <v>0</v>
      </c>
      <c r="FN217" s="736">
        <f>FM217</f>
        <v>0</v>
      </c>
      <c r="FO217" s="736">
        <f>FN217</f>
        <v>0</v>
      </c>
      <c r="FP217" s="781" t="str">
        <f>IF(FR217="","","2000")</f>
        <v/>
      </c>
      <c r="FQ217" s="782" t="str">
        <f>IF(FM158=2,"500",IF(FM158&lt;2,""))</f>
        <v/>
      </c>
      <c r="FR217" s="781" t="str">
        <f>IF(GE589=0,"",GE589)</f>
        <v/>
      </c>
      <c r="FS217" s="781"/>
      <c r="FT217" s="781"/>
      <c r="FU217" s="736"/>
      <c r="FV217" s="736"/>
      <c r="FW217" s="736"/>
      <c r="FX217" s="736"/>
      <c r="FY217" s="1958"/>
      <c r="FZ217" s="1958"/>
      <c r="GA217" s="1958"/>
      <c r="GB217" s="1958"/>
      <c r="GC217" s="1958"/>
      <c r="GD217" s="1958"/>
      <c r="GE217" s="1958"/>
      <c r="GF217" s="1958"/>
      <c r="GG217" s="1958"/>
      <c r="GH217" s="736"/>
      <c r="GI217" s="736"/>
      <c r="GJ217" s="736"/>
      <c r="GK217" s="693"/>
      <c r="GL217" s="1952"/>
      <c r="GM217" s="1952"/>
      <c r="GN217" s="693"/>
      <c r="GO217" s="693"/>
      <c r="GP217" s="693"/>
      <c r="GQ217" s="693"/>
      <c r="GR217" s="693"/>
      <c r="GS217" s="693"/>
      <c r="GT217" s="693"/>
      <c r="GU217" s="693"/>
      <c r="GV217" s="693"/>
      <c r="GW217" s="693"/>
      <c r="GX217" s="693"/>
      <c r="GY217" s="693"/>
      <c r="GZ217" s="693"/>
      <c r="HA217" s="693"/>
      <c r="HB217" s="693"/>
      <c r="HC217" s="693"/>
      <c r="HD217" s="693"/>
      <c r="HE217" s="693"/>
      <c r="HF217" s="693"/>
      <c r="HG217" s="693"/>
      <c r="HH217" s="693"/>
      <c r="HI217" s="693"/>
      <c r="HJ217" s="693"/>
      <c r="HK217" s="693"/>
      <c r="HL217" s="693"/>
      <c r="HM217" s="693"/>
      <c r="HN217" s="693"/>
      <c r="HO217" s="693"/>
      <c r="HP217" s="693"/>
      <c r="HQ217" s="693"/>
      <c r="HR217" s="693"/>
      <c r="HS217" s="693"/>
      <c r="HT217" s="693"/>
      <c r="HU217" s="693"/>
      <c r="HV217" s="693"/>
      <c r="HW217" s="693"/>
      <c r="HX217" s="693"/>
      <c r="HY217" s="693"/>
      <c r="HZ217" s="693"/>
      <c r="IA217" s="693"/>
      <c r="IB217" s="693"/>
      <c r="IC217" s="693"/>
    </row>
    <row r="218" spans="2:237" s="773" customFormat="1" ht="10" hidden="1" customHeight="1">
      <c r="B218" s="1413"/>
      <c r="O218" s="514"/>
      <c r="P218" s="514"/>
      <c r="Q218" s="514"/>
      <c r="R218" s="514"/>
      <c r="S218" s="514"/>
      <c r="T218" s="514"/>
      <c r="U218" s="514"/>
      <c r="V218" s="514"/>
      <c r="W218" s="514"/>
      <c r="X218" s="511"/>
      <c r="Y218" s="511"/>
      <c r="Z218" s="511"/>
      <c r="AA218" s="511"/>
      <c r="AB218" s="511"/>
      <c r="AC218" s="511"/>
      <c r="AD218" s="511"/>
      <c r="AE218" s="511"/>
      <c r="AF218" s="511"/>
      <c r="AG218" s="511"/>
      <c r="AH218" s="511"/>
      <c r="AI218" s="511"/>
      <c r="AJ218" s="511"/>
      <c r="AK218" s="511"/>
      <c r="AL218" s="511"/>
      <c r="AM218" s="511"/>
      <c r="AN218" s="511"/>
      <c r="AO218" s="511"/>
      <c r="AP218" s="511"/>
      <c r="AQ218" s="511"/>
      <c r="AR218" s="511"/>
      <c r="AS218" s="511"/>
      <c r="AT218" s="511"/>
      <c r="AU218" s="511"/>
      <c r="AV218" s="511"/>
      <c r="AW218" s="512"/>
      <c r="AX218" s="512"/>
      <c r="AY218" s="512"/>
      <c r="AZ218" s="512"/>
      <c r="BA218" s="512"/>
      <c r="BB218" s="512"/>
      <c r="BC218" s="512"/>
      <c r="BD218" s="512"/>
      <c r="BE218" s="512"/>
      <c r="BF218" s="512"/>
      <c r="BG218" s="512"/>
      <c r="BH218" s="467"/>
      <c r="BI218" s="512"/>
      <c r="BJ218" s="1964"/>
      <c r="BK218" s="556"/>
      <c r="BL218" s="556"/>
      <c r="BM218" s="556"/>
      <c r="BN218" s="556"/>
      <c r="BO218" s="556"/>
      <c r="BP218" s="556"/>
      <c r="BQ218" s="556"/>
      <c r="BR218" s="556"/>
      <c r="BS218" s="556"/>
      <c r="BT218" s="556"/>
      <c r="BU218" s="556"/>
      <c r="BV218" s="556"/>
      <c r="BW218" s="556"/>
      <c r="BX218" s="556"/>
      <c r="BY218" s="772"/>
      <c r="BZ218" s="772"/>
      <c r="CA218" s="772"/>
      <c r="CB218" s="772"/>
      <c r="CC218" s="772"/>
      <c r="CD218" s="772"/>
      <c r="CE218" s="772"/>
      <c r="CF218" s="772"/>
      <c r="CG218" s="1965"/>
      <c r="CH218" s="1965"/>
      <c r="CI218" s="1965"/>
      <c r="CJ218" s="1965"/>
      <c r="CK218" s="1965"/>
      <c r="CL218" s="1965"/>
      <c r="CM218" s="1965"/>
      <c r="CN218" s="1965"/>
      <c r="CO218" s="1966"/>
      <c r="CP218" s="1966"/>
      <c r="CQ218" s="1966"/>
      <c r="CR218" s="1966"/>
      <c r="CS218" s="1966"/>
      <c r="CT218" s="1966"/>
      <c r="CU218" s="1966"/>
      <c r="CV218" s="556"/>
      <c r="CW218" s="514"/>
      <c r="CX218" s="1953" t="s">
        <v>642</v>
      </c>
      <c r="CY218" s="556"/>
      <c r="CZ218" s="538"/>
      <c r="DA218" s="400"/>
      <c r="DB218" s="400"/>
      <c r="DC218" s="400"/>
      <c r="DD218" s="400"/>
      <c r="DE218" s="538"/>
      <c r="DF218" s="446"/>
      <c r="DG218" s="446"/>
      <c r="DH218" s="446"/>
      <c r="DI218" s="446"/>
      <c r="DJ218" s="446"/>
      <c r="DK218" s="446"/>
      <c r="DL218" s="446"/>
      <c r="DM218" s="446"/>
      <c r="DN218" s="446"/>
      <c r="DO218" s="446"/>
      <c r="DP218" s="446"/>
      <c r="DQ218" s="446"/>
      <c r="DR218" s="446"/>
      <c r="DS218" s="446"/>
      <c r="DT218" s="446"/>
      <c r="DU218" s="446"/>
      <c r="DV218" s="446"/>
      <c r="DW218" s="446"/>
      <c r="DX218" s="446"/>
      <c r="DY218" s="538"/>
      <c r="DZ218" s="538"/>
      <c r="EA218" s="538"/>
      <c r="EB218" s="538"/>
      <c r="EC218" s="538"/>
      <c r="ED218" s="538"/>
      <c r="EE218" s="538"/>
      <c r="EF218" s="400"/>
      <c r="EG218" s="538"/>
      <c r="EH218" s="538"/>
      <c r="EI218" s="538"/>
      <c r="EJ218" s="538"/>
      <c r="EK218" s="538"/>
      <c r="EL218" s="538"/>
      <c r="EM218" s="538"/>
      <c r="EN218" s="538"/>
      <c r="EO218" s="400"/>
      <c r="EP218" s="774"/>
      <c r="EQ218" s="775"/>
      <c r="ER218" s="776"/>
      <c r="ES218" s="777"/>
      <c r="ET218" s="778"/>
      <c r="EU218" s="778"/>
      <c r="EV218" s="779"/>
      <c r="EW218" s="690"/>
      <c r="EX218" s="779"/>
      <c r="EY218" s="690"/>
      <c r="EZ218" s="693"/>
      <c r="FA218" s="693"/>
      <c r="FB218" s="693"/>
      <c r="FC218" s="693"/>
      <c r="FD218" s="693"/>
      <c r="FE218" s="693"/>
      <c r="FF218" s="693"/>
      <c r="FG218" s="693"/>
      <c r="FH218" s="780"/>
      <c r="FI218" s="693"/>
      <c r="FJ218" s="693"/>
      <c r="FK218" s="693"/>
      <c r="FL218" s="736"/>
      <c r="FM218" s="736"/>
      <c r="FN218" s="736"/>
      <c r="FO218" s="736"/>
      <c r="FP218" s="779"/>
      <c r="FQ218" s="783"/>
      <c r="FR218" s="779"/>
      <c r="FS218" s="779"/>
      <c r="FT218" s="779"/>
      <c r="FU218" s="736"/>
      <c r="FV218" s="736"/>
      <c r="FW218" s="736"/>
      <c r="FX218" s="736"/>
      <c r="FY218" s="736"/>
      <c r="FZ218" s="736"/>
      <c r="GA218" s="736"/>
      <c r="GB218" s="736"/>
      <c r="GC218" s="736"/>
      <c r="GD218" s="736"/>
      <c r="GE218" s="736"/>
      <c r="GF218" s="736"/>
      <c r="GG218" s="736"/>
      <c r="GH218" s="736"/>
      <c r="GI218" s="736"/>
      <c r="GJ218" s="736"/>
      <c r="GK218" s="693"/>
      <c r="GL218" s="693"/>
      <c r="GM218" s="693"/>
      <c r="GN218" s="693"/>
      <c r="GO218" s="693"/>
      <c r="GP218" s="693"/>
      <c r="GQ218" s="693"/>
      <c r="GR218" s="693"/>
      <c r="GS218" s="693"/>
      <c r="GT218" s="693"/>
      <c r="GU218" s="693"/>
      <c r="GV218" s="693"/>
      <c r="GW218" s="693"/>
      <c r="GX218" s="693"/>
      <c r="GY218" s="693"/>
      <c r="GZ218" s="693"/>
      <c r="HA218" s="693"/>
      <c r="HB218" s="693"/>
      <c r="HC218" s="693"/>
      <c r="HD218" s="693"/>
      <c r="HE218" s="693"/>
      <c r="HF218" s="693"/>
      <c r="HG218" s="693"/>
      <c r="HH218" s="693"/>
      <c r="HI218" s="693"/>
      <c r="HJ218" s="693"/>
      <c r="HK218" s="693"/>
      <c r="HL218" s="693"/>
      <c r="HM218" s="693"/>
      <c r="HN218" s="693"/>
      <c r="HO218" s="693"/>
      <c r="HP218" s="693"/>
      <c r="HQ218" s="693"/>
      <c r="HR218" s="693"/>
      <c r="HS218" s="693"/>
      <c r="HT218" s="693"/>
      <c r="HU218" s="693"/>
      <c r="HV218" s="693"/>
      <c r="HW218" s="693"/>
      <c r="HX218" s="693"/>
      <c r="HY218" s="693"/>
      <c r="HZ218" s="693"/>
      <c r="IA218" s="693"/>
      <c r="IB218" s="693"/>
      <c r="IC218" s="693"/>
    </row>
    <row r="219" spans="2:237" s="773" customFormat="1" ht="26" hidden="1" customHeight="1">
      <c r="B219" s="1413"/>
      <c r="O219" s="514"/>
      <c r="P219" s="514"/>
      <c r="Q219" s="514"/>
      <c r="R219" s="514"/>
      <c r="S219" s="514"/>
      <c r="T219" s="514"/>
      <c r="U219" s="514"/>
      <c r="V219" s="514"/>
      <c r="W219" s="514"/>
      <c r="X219" s="511"/>
      <c r="Y219" s="511"/>
      <c r="Z219" s="511"/>
      <c r="AA219" s="511"/>
      <c r="AB219" s="511"/>
      <c r="AC219" s="511"/>
      <c r="AD219" s="511"/>
      <c r="AE219" s="511"/>
      <c r="AF219" s="511"/>
      <c r="AG219" s="511"/>
      <c r="AH219" s="511"/>
      <c r="AI219" s="511"/>
      <c r="AJ219" s="511"/>
      <c r="AK219" s="511"/>
      <c r="AL219" s="511"/>
      <c r="AM219" s="511"/>
      <c r="AN219" s="511"/>
      <c r="AO219" s="511"/>
      <c r="AP219" s="511"/>
      <c r="AQ219" s="511"/>
      <c r="AR219" s="511"/>
      <c r="AS219" s="511"/>
      <c r="AT219" s="511"/>
      <c r="AU219" s="511"/>
      <c r="AV219" s="511"/>
      <c r="AW219" s="512"/>
      <c r="AX219" s="512"/>
      <c r="AY219" s="512"/>
      <c r="AZ219" s="512"/>
      <c r="BA219" s="512"/>
      <c r="BB219" s="512"/>
      <c r="BC219" s="512"/>
      <c r="BD219" s="512"/>
      <c r="BE219" s="512"/>
      <c r="BF219" s="512"/>
      <c r="BG219" s="512"/>
      <c r="BH219" s="467"/>
      <c r="BI219" s="512"/>
      <c r="BJ219" s="1964"/>
      <c r="BK219" s="1951" t="s">
        <v>31</v>
      </c>
      <c r="BL219" s="1951"/>
      <c r="BM219" s="1951"/>
      <c r="BN219" s="1951"/>
      <c r="BO219" s="1951"/>
      <c r="BP219" s="1951"/>
      <c r="BQ219" s="1951"/>
      <c r="BR219" s="1951"/>
      <c r="BS219" s="1951"/>
      <c r="BT219" s="1951"/>
      <c r="BU219" s="1951"/>
      <c r="BV219" s="1951"/>
      <c r="BW219" s="1951" t="s">
        <v>609</v>
      </c>
      <c r="BX219" s="1951"/>
      <c r="BZ219" s="711"/>
      <c r="CA219" s="711"/>
      <c r="CB219" s="711"/>
      <c r="CC219" s="711"/>
      <c r="CD219" s="1954"/>
      <c r="CE219" s="1954"/>
      <c r="CF219" s="1954"/>
      <c r="CG219" s="1965"/>
      <c r="CH219" s="1965"/>
      <c r="CI219" s="1965"/>
      <c r="CJ219" s="1965"/>
      <c r="CK219" s="1965"/>
      <c r="CL219" s="1965"/>
      <c r="CM219" s="1965"/>
      <c r="CN219" s="1965"/>
      <c r="CO219" s="1966"/>
      <c r="CP219" s="1966"/>
      <c r="CQ219" s="1966"/>
      <c r="CR219" s="1966"/>
      <c r="CS219" s="1966"/>
      <c r="CT219" s="1966"/>
      <c r="CU219" s="1966"/>
      <c r="CV219" s="556"/>
      <c r="CW219" s="514"/>
      <c r="CX219" s="1953"/>
      <c r="CY219" s="556"/>
      <c r="CZ219" s="1955" t="s">
        <v>639</v>
      </c>
      <c r="DA219" s="1955"/>
      <c r="DB219" s="1955"/>
      <c r="DC219" s="1955"/>
      <c r="DD219" s="1955"/>
      <c r="DE219" s="400"/>
      <c r="DF219" s="400"/>
      <c r="DG219" s="400"/>
      <c r="DH219" s="400"/>
      <c r="DI219" s="1955"/>
      <c r="DJ219" s="1955"/>
      <c r="DK219" s="1955"/>
      <c r="DL219" s="1955"/>
      <c r="DM219" s="400"/>
      <c r="DN219" s="1956" t="s">
        <v>631</v>
      </c>
      <c r="DO219" s="1956"/>
      <c r="DP219" s="1956"/>
      <c r="DQ219" s="1956"/>
      <c r="DR219" s="1956"/>
      <c r="DS219" s="1956"/>
      <c r="DT219" s="1956"/>
      <c r="DU219" s="1956"/>
      <c r="DV219" s="1956"/>
      <c r="DW219" s="1956"/>
      <c r="DX219" s="1956"/>
      <c r="EF219" s="555"/>
      <c r="EH219" s="556"/>
      <c r="EI219" s="556"/>
      <c r="EJ219" s="556"/>
      <c r="EK219" s="556"/>
      <c r="EL219" s="556"/>
      <c r="EM219" s="556"/>
      <c r="EN219" s="556"/>
      <c r="EO219" s="556"/>
      <c r="EP219" s="784"/>
      <c r="EQ219" s="775"/>
      <c r="ER219" s="776"/>
      <c r="ES219" s="785"/>
      <c r="ET219" s="778"/>
      <c r="EU219" s="778"/>
      <c r="EV219" s="779"/>
      <c r="EW219" s="690"/>
      <c r="EX219" s="779"/>
      <c r="EY219" s="690"/>
      <c r="EZ219" s="693"/>
      <c r="FA219" s="757">
        <f>FA198+FA207+FA214</f>
        <v>0</v>
      </c>
      <c r="FB219" s="693"/>
      <c r="FC219" s="693"/>
      <c r="FD219" s="693"/>
      <c r="FE219" s="693"/>
      <c r="FF219" s="693"/>
      <c r="FG219" s="693"/>
      <c r="FH219" s="780"/>
      <c r="FI219" s="757">
        <f>GH518+GH534+GF509+GR347+GR348</f>
        <v>0</v>
      </c>
      <c r="FJ219" s="693"/>
      <c r="FK219" s="757">
        <f>GF534</f>
        <v>0</v>
      </c>
      <c r="FL219" s="736"/>
      <c r="FM219" s="736"/>
      <c r="FN219" s="736"/>
      <c r="FO219" s="786"/>
      <c r="FP219" s="779"/>
      <c r="FQ219" s="783"/>
      <c r="FR219" s="779"/>
      <c r="FS219" s="693" t="s">
        <v>85</v>
      </c>
      <c r="FT219" s="693" t="str">
        <f>FS219&amp;""&amp;AT31</f>
        <v xml:space="preserve">DLA for Paygrade </v>
      </c>
      <c r="FU219" s="693"/>
      <c r="FV219" s="693"/>
      <c r="FW219" s="693"/>
      <c r="FX219" s="693"/>
      <c r="FY219" s="693"/>
      <c r="FZ219" s="693"/>
      <c r="GA219" s="693"/>
      <c r="GB219" s="693"/>
      <c r="GC219" s="693"/>
      <c r="GD219" s="693"/>
      <c r="GE219" s="693"/>
      <c r="GF219" s="693"/>
      <c r="GG219" s="693"/>
      <c r="GH219" s="693"/>
      <c r="GI219" s="693"/>
      <c r="GJ219" s="693"/>
      <c r="GK219" s="693"/>
      <c r="GL219" s="693"/>
      <c r="GM219" s="693"/>
      <c r="GN219" s="693"/>
      <c r="GO219" s="693"/>
      <c r="GP219" s="693"/>
      <c r="GQ219" s="693"/>
      <c r="GR219" s="693"/>
      <c r="GS219" s="693"/>
      <c r="GT219" s="693"/>
      <c r="GU219" s="693"/>
      <c r="GV219" s="693"/>
      <c r="GW219" s="693"/>
      <c r="GX219" s="693"/>
      <c r="GY219" s="693"/>
      <c r="GZ219" s="693"/>
      <c r="HA219" s="693"/>
      <c r="HB219" s="693"/>
      <c r="HC219" s="693"/>
      <c r="HD219" s="693"/>
      <c r="HE219" s="693"/>
      <c r="HF219" s="693"/>
      <c r="HG219" s="693"/>
      <c r="HH219" s="693"/>
      <c r="HI219" s="693"/>
      <c r="HJ219" s="693"/>
      <c r="HK219" s="693"/>
      <c r="HL219" s="693"/>
      <c r="HM219" s="693"/>
      <c r="HN219" s="693"/>
      <c r="HO219" s="693"/>
      <c r="HP219" s="693"/>
      <c r="HQ219" s="693"/>
      <c r="HR219" s="693"/>
      <c r="HS219" s="693"/>
      <c r="HT219" s="693"/>
      <c r="HU219" s="693"/>
      <c r="HV219" s="693"/>
      <c r="HW219" s="693"/>
      <c r="HX219" s="693"/>
      <c r="HY219" s="693"/>
      <c r="HZ219" s="693"/>
      <c r="IA219" s="693"/>
      <c r="IB219" s="693"/>
      <c r="IC219" s="693"/>
    </row>
    <row r="220" spans="2:237" s="773" customFormat="1" ht="26" hidden="1" customHeight="1">
      <c r="B220" s="1413"/>
      <c r="O220" s="514"/>
      <c r="P220" s="514"/>
      <c r="Q220" s="514"/>
      <c r="R220" s="514"/>
      <c r="S220" s="514"/>
      <c r="T220" s="514"/>
      <c r="U220" s="514"/>
      <c r="V220" s="514"/>
      <c r="W220" s="514"/>
      <c r="X220" s="511"/>
      <c r="Y220" s="511"/>
      <c r="Z220" s="511"/>
      <c r="AA220" s="511"/>
      <c r="AB220" s="511"/>
      <c r="AC220" s="511"/>
      <c r="AD220" s="511"/>
      <c r="AE220" s="511"/>
      <c r="AF220" s="511"/>
      <c r="AG220" s="511"/>
      <c r="AH220" s="511"/>
      <c r="AI220" s="511"/>
      <c r="AJ220" s="511"/>
      <c r="AK220" s="511"/>
      <c r="AL220" s="511"/>
      <c r="AM220" s="511"/>
      <c r="AN220" s="511"/>
      <c r="AO220" s="511"/>
      <c r="AP220" s="511"/>
      <c r="AQ220" s="511"/>
      <c r="AR220" s="511"/>
      <c r="AS220" s="511"/>
      <c r="AT220" s="511"/>
      <c r="AU220" s="511"/>
      <c r="AV220" s="511"/>
      <c r="AW220" s="512"/>
      <c r="AX220" s="512"/>
      <c r="AY220" s="512"/>
      <c r="AZ220" s="512"/>
      <c r="BA220" s="512"/>
      <c r="BB220" s="512"/>
      <c r="BC220" s="512"/>
      <c r="BD220" s="512"/>
      <c r="BE220" s="512"/>
      <c r="BF220" s="512"/>
      <c r="BG220" s="512"/>
      <c r="BH220" s="467"/>
      <c r="BI220" s="512"/>
      <c r="BJ220" s="1964"/>
      <c r="BK220" s="1951"/>
      <c r="BL220" s="1951"/>
      <c r="BM220" s="1951"/>
      <c r="BN220" s="1951"/>
      <c r="BO220" s="1951"/>
      <c r="BP220" s="1951"/>
      <c r="BQ220" s="1951"/>
      <c r="BR220" s="1951"/>
      <c r="BS220" s="1951"/>
      <c r="BT220" s="1951"/>
      <c r="BU220" s="1951"/>
      <c r="BV220" s="1951"/>
      <c r="BW220" s="1951"/>
      <c r="BX220" s="1951"/>
      <c r="BY220" s="711"/>
      <c r="BZ220" s="711"/>
      <c r="CA220" s="711"/>
      <c r="CB220" s="711"/>
      <c r="CC220" s="711"/>
      <c r="CD220" s="1954"/>
      <c r="CE220" s="1954"/>
      <c r="CF220" s="1954"/>
      <c r="CG220" s="1965"/>
      <c r="CH220" s="1965"/>
      <c r="CI220" s="1965"/>
      <c r="CJ220" s="1965"/>
      <c r="CK220" s="1965"/>
      <c r="CL220" s="1965"/>
      <c r="CM220" s="1965"/>
      <c r="CN220" s="1965"/>
      <c r="CO220" s="1966"/>
      <c r="CP220" s="1966"/>
      <c r="CQ220" s="1966"/>
      <c r="CR220" s="1966"/>
      <c r="CS220" s="1966"/>
      <c r="CT220" s="1966"/>
      <c r="CU220" s="1966"/>
      <c r="CV220" s="556"/>
      <c r="CW220" s="514"/>
      <c r="CX220" s="1953"/>
      <c r="CY220" s="556"/>
      <c r="CZ220" s="1955"/>
      <c r="DA220" s="1955"/>
      <c r="DB220" s="1955"/>
      <c r="DC220" s="1955"/>
      <c r="DD220" s="1955"/>
      <c r="DE220" s="400"/>
      <c r="DF220" s="400"/>
      <c r="DG220" s="400"/>
      <c r="DH220" s="400"/>
      <c r="DI220" s="1955"/>
      <c r="DJ220" s="1955"/>
      <c r="DK220" s="1955"/>
      <c r="DL220" s="1955"/>
      <c r="DM220" s="400"/>
      <c r="DN220" s="538"/>
      <c r="DO220" s="538"/>
      <c r="DP220" s="538"/>
      <c r="DQ220" s="1956" t="s">
        <v>632</v>
      </c>
      <c r="DR220" s="1956"/>
      <c r="DS220" s="1956"/>
      <c r="DT220" s="1956"/>
      <c r="DU220" s="1956"/>
      <c r="DV220" s="1956"/>
      <c r="DW220" s="1956"/>
      <c r="DX220" s="1956"/>
      <c r="EF220" s="400"/>
      <c r="EG220" s="400"/>
      <c r="EH220" s="400"/>
      <c r="EI220" s="400"/>
      <c r="EJ220" s="400"/>
      <c r="EK220" s="400"/>
      <c r="EL220" s="400"/>
      <c r="EM220" s="400"/>
      <c r="EN220" s="400"/>
      <c r="EO220" s="400"/>
      <c r="EP220" s="400"/>
      <c r="EQ220" s="415"/>
      <c r="ER220" s="776"/>
      <c r="ES220" s="785"/>
      <c r="ET220" s="778"/>
      <c r="EU220" s="778"/>
      <c r="EV220" s="779"/>
      <c r="EW220" s="690"/>
      <c r="EX220" s="779"/>
      <c r="EY220" s="690"/>
      <c r="EZ220" s="693"/>
      <c r="FA220" s="693"/>
      <c r="FB220" s="693"/>
      <c r="FC220" s="693"/>
      <c r="FD220" s="693"/>
      <c r="FE220" s="693"/>
      <c r="FF220" s="693"/>
      <c r="FG220" s="693"/>
      <c r="FH220" s="780"/>
      <c r="FI220" s="693"/>
      <c r="FJ220" s="693"/>
      <c r="FK220" s="757"/>
      <c r="FL220" s="736"/>
      <c r="FM220" s="736"/>
      <c r="FN220" s="736"/>
      <c r="FO220" s="786"/>
      <c r="FP220" s="779"/>
      <c r="FQ220" s="779"/>
      <c r="FR220" s="779"/>
      <c r="FS220" s="693"/>
      <c r="FT220" s="693"/>
      <c r="FU220" s="693"/>
      <c r="FV220" s="693"/>
      <c r="FW220" s="693"/>
      <c r="FX220" s="693"/>
      <c r="FY220" s="693"/>
      <c r="FZ220" s="693"/>
      <c r="GA220" s="693"/>
      <c r="GB220" s="693"/>
      <c r="GC220" s="693"/>
      <c r="GD220" s="693"/>
      <c r="GE220" s="693"/>
      <c r="GF220" s="693"/>
      <c r="GG220" s="693"/>
      <c r="GH220" s="693"/>
      <c r="GI220" s="693"/>
      <c r="GJ220" s="693"/>
      <c r="GK220" s="693"/>
      <c r="GL220" s="693"/>
      <c r="GM220" s="693"/>
      <c r="GN220" s="693"/>
      <c r="GO220" s="693"/>
      <c r="GP220" s="693"/>
      <c r="GQ220" s="693"/>
      <c r="GR220" s="693"/>
      <c r="GS220" s="693"/>
      <c r="GT220" s="693"/>
      <c r="GU220" s="693"/>
      <c r="GV220" s="693"/>
      <c r="GW220" s="693"/>
      <c r="GX220" s="693"/>
      <c r="GY220" s="693"/>
      <c r="GZ220" s="693"/>
      <c r="HA220" s="693"/>
      <c r="HB220" s="693"/>
      <c r="HC220" s="693"/>
      <c r="HD220" s="693"/>
      <c r="HE220" s="693"/>
      <c r="HF220" s="693"/>
      <c r="HG220" s="693"/>
      <c r="HH220" s="693"/>
      <c r="HI220" s="693"/>
      <c r="HJ220" s="693"/>
      <c r="HK220" s="693"/>
      <c r="HL220" s="693"/>
      <c r="HM220" s="693"/>
      <c r="HN220" s="693"/>
      <c r="HO220" s="693"/>
      <c r="HP220" s="693"/>
      <c r="HQ220" s="693"/>
      <c r="HR220" s="693"/>
      <c r="HS220" s="693"/>
      <c r="HT220" s="693"/>
      <c r="HU220" s="693"/>
      <c r="HV220" s="693"/>
      <c r="HW220" s="693"/>
      <c r="HX220" s="693"/>
      <c r="HY220" s="693"/>
      <c r="HZ220" s="693"/>
      <c r="IA220" s="693"/>
      <c r="IB220" s="693"/>
      <c r="IC220" s="693"/>
    </row>
    <row r="221" spans="2:237" s="773" customFormat="1" ht="6" hidden="1" customHeight="1">
      <c r="B221" s="1413"/>
      <c r="O221" s="514"/>
      <c r="P221" s="514"/>
      <c r="Q221" s="514"/>
      <c r="R221" s="514"/>
      <c r="S221" s="514"/>
      <c r="T221" s="514"/>
      <c r="U221" s="514"/>
      <c r="V221" s="514"/>
      <c r="W221" s="514"/>
      <c r="X221" s="511"/>
      <c r="Y221" s="511"/>
      <c r="Z221" s="511"/>
      <c r="AA221" s="511"/>
      <c r="AB221" s="511"/>
      <c r="AC221" s="511"/>
      <c r="AD221" s="511"/>
      <c r="AE221" s="511"/>
      <c r="AF221" s="511"/>
      <c r="AG221" s="511"/>
      <c r="AH221" s="511"/>
      <c r="AI221" s="511"/>
      <c r="AJ221" s="511"/>
      <c r="AK221" s="511"/>
      <c r="AL221" s="511"/>
      <c r="AM221" s="511"/>
      <c r="AN221" s="511"/>
      <c r="AO221" s="511"/>
      <c r="AP221" s="511"/>
      <c r="AQ221" s="511"/>
      <c r="AR221" s="511"/>
      <c r="AS221" s="511"/>
      <c r="AT221" s="511"/>
      <c r="AU221" s="511"/>
      <c r="AV221" s="511"/>
      <c r="AW221" s="512"/>
      <c r="AX221" s="512"/>
      <c r="AY221" s="512"/>
      <c r="AZ221" s="512"/>
      <c r="BA221" s="512"/>
      <c r="BB221" s="512"/>
      <c r="BC221" s="512"/>
      <c r="BD221" s="512"/>
      <c r="BE221" s="512"/>
      <c r="BF221" s="512"/>
      <c r="BG221" s="512"/>
      <c r="BH221" s="467"/>
      <c r="BI221" s="512"/>
      <c r="BJ221" s="1964"/>
      <c r="BK221" s="1951"/>
      <c r="BL221" s="1951"/>
      <c r="BM221" s="1951"/>
      <c r="BN221" s="1951"/>
      <c r="BO221" s="1951"/>
      <c r="BP221" s="1951"/>
      <c r="BQ221" s="1951"/>
      <c r="BR221" s="1951"/>
      <c r="BS221" s="1951"/>
      <c r="BT221" s="1951"/>
      <c r="BU221" s="1951"/>
      <c r="BV221" s="1951"/>
      <c r="BW221" s="1951"/>
      <c r="BX221" s="1951"/>
      <c r="BY221" s="711"/>
      <c r="BZ221" s="711"/>
      <c r="CA221" s="711"/>
      <c r="CB221" s="711"/>
      <c r="CC221" s="711"/>
      <c r="CD221" s="1954"/>
      <c r="CE221" s="1954"/>
      <c r="CF221" s="1954"/>
      <c r="CG221" s="1965"/>
      <c r="CH221" s="1965"/>
      <c r="CI221" s="1965"/>
      <c r="CJ221" s="1965"/>
      <c r="CK221" s="1965"/>
      <c r="CL221" s="1965"/>
      <c r="CM221" s="1965"/>
      <c r="CN221" s="1965"/>
      <c r="CO221" s="1966"/>
      <c r="CP221" s="1966"/>
      <c r="CQ221" s="1966"/>
      <c r="CR221" s="1966"/>
      <c r="CS221" s="1966"/>
      <c r="CT221" s="1966"/>
      <c r="CU221" s="1966"/>
      <c r="CV221" s="556"/>
      <c r="CW221" s="514"/>
      <c r="CX221" s="1953"/>
      <c r="CY221" s="556"/>
      <c r="CZ221" s="1955"/>
      <c r="DA221" s="1955"/>
      <c r="DB221" s="1955"/>
      <c r="DC221" s="1955"/>
      <c r="DD221" s="1955"/>
      <c r="DE221" s="400"/>
      <c r="DF221" s="400"/>
      <c r="DG221" s="400"/>
      <c r="DH221" s="400"/>
      <c r="DI221" s="400"/>
      <c r="DJ221" s="400"/>
      <c r="DK221" s="400"/>
      <c r="DL221" s="400"/>
      <c r="DM221" s="400"/>
      <c r="DN221" s="400"/>
      <c r="DO221" s="400"/>
      <c r="DP221" s="400"/>
      <c r="DQ221" s="400"/>
      <c r="DR221" s="400"/>
      <c r="DS221" s="400"/>
      <c r="DT221" s="400"/>
      <c r="DU221" s="400"/>
      <c r="DV221" s="400"/>
      <c r="DW221" s="400"/>
      <c r="DX221" s="400"/>
      <c r="DY221" s="400"/>
      <c r="DZ221" s="400"/>
      <c r="EA221" s="400"/>
      <c r="EB221" s="400"/>
      <c r="EC221" s="400"/>
      <c r="ED221" s="400"/>
      <c r="EE221" s="400"/>
      <c r="EF221" s="400"/>
      <c r="EG221" s="400"/>
      <c r="EH221" s="400"/>
      <c r="EI221" s="400"/>
      <c r="EJ221" s="400"/>
      <c r="EK221" s="400"/>
      <c r="EL221" s="400"/>
      <c r="EM221" s="400"/>
      <c r="EN221" s="400"/>
      <c r="EO221" s="400"/>
      <c r="EP221" s="400"/>
      <c r="EQ221" s="415"/>
      <c r="ER221" s="776"/>
      <c r="ES221" s="785"/>
      <c r="ET221" s="778"/>
      <c r="EU221" s="778"/>
      <c r="EV221" s="779"/>
      <c r="EW221" s="690"/>
      <c r="EX221" s="779"/>
      <c r="EY221" s="690"/>
      <c r="EZ221" s="693"/>
      <c r="FA221" s="693"/>
      <c r="FB221" s="693"/>
      <c r="FC221" s="693"/>
      <c r="FD221" s="693"/>
      <c r="FE221" s="693"/>
      <c r="FF221" s="693"/>
      <c r="FG221" s="693"/>
      <c r="FH221" s="780"/>
      <c r="FI221" s="693"/>
      <c r="FJ221" s="693"/>
      <c r="FK221" s="757"/>
      <c r="FL221" s="736"/>
      <c r="FM221" s="736"/>
      <c r="FN221" s="736"/>
      <c r="FO221" s="786"/>
      <c r="FP221" s="779"/>
      <c r="FQ221" s="779"/>
      <c r="FR221" s="779"/>
      <c r="FS221" s="693"/>
      <c r="FT221" s="693"/>
      <c r="FU221" s="693"/>
      <c r="FV221" s="693"/>
      <c r="FW221" s="693"/>
      <c r="FX221" s="693"/>
      <c r="FY221" s="693"/>
      <c r="FZ221" s="693"/>
      <c r="GA221" s="693"/>
      <c r="GB221" s="693"/>
      <c r="GC221" s="693"/>
      <c r="GD221" s="693"/>
      <c r="GE221" s="693"/>
      <c r="GF221" s="693"/>
      <c r="GG221" s="693"/>
      <c r="GH221" s="693"/>
      <c r="GI221" s="693"/>
      <c r="GJ221" s="693"/>
      <c r="GK221" s="693"/>
      <c r="GL221" s="693"/>
      <c r="GM221" s="693"/>
      <c r="GN221" s="693"/>
      <c r="GO221" s="693"/>
      <c r="GP221" s="693"/>
      <c r="GQ221" s="693"/>
      <c r="GR221" s="693"/>
      <c r="GS221" s="693"/>
      <c r="GT221" s="693"/>
      <c r="GU221" s="693"/>
      <c r="GV221" s="693"/>
      <c r="GW221" s="693"/>
      <c r="GX221" s="693"/>
      <c r="GY221" s="693"/>
      <c r="GZ221" s="693"/>
      <c r="HA221" s="693"/>
      <c r="HB221" s="693"/>
      <c r="HC221" s="693"/>
      <c r="HD221" s="693"/>
      <c r="HE221" s="693"/>
      <c r="HF221" s="693"/>
      <c r="HG221" s="693"/>
      <c r="HH221" s="693"/>
      <c r="HI221" s="693"/>
      <c r="HJ221" s="693"/>
      <c r="HK221" s="693"/>
      <c r="HL221" s="693"/>
      <c r="HM221" s="693"/>
      <c r="HN221" s="693"/>
      <c r="HO221" s="693"/>
      <c r="HP221" s="693"/>
      <c r="HQ221" s="693"/>
      <c r="HR221" s="693"/>
      <c r="HS221" s="693"/>
      <c r="HT221" s="693"/>
      <c r="HU221" s="693"/>
      <c r="HV221" s="693"/>
      <c r="HW221" s="693"/>
      <c r="HX221" s="693"/>
      <c r="HY221" s="693"/>
      <c r="HZ221" s="693"/>
      <c r="IA221" s="693"/>
      <c r="IB221" s="693"/>
      <c r="IC221" s="693"/>
    </row>
    <row r="222" spans="2:237" s="773" customFormat="1" ht="10" hidden="1" customHeight="1">
      <c r="B222" s="1413"/>
      <c r="O222" s="514"/>
      <c r="P222" s="514"/>
      <c r="Q222" s="514"/>
      <c r="R222" s="514"/>
      <c r="S222" s="514"/>
      <c r="T222" s="514"/>
      <c r="U222" s="514"/>
      <c r="V222" s="514"/>
      <c r="W222" s="514"/>
      <c r="X222" s="511"/>
      <c r="Y222" s="511"/>
      <c r="Z222" s="511"/>
      <c r="AA222" s="511"/>
      <c r="AB222" s="511"/>
      <c r="AC222" s="511"/>
      <c r="AD222" s="511"/>
      <c r="AE222" s="511"/>
      <c r="AF222" s="511"/>
      <c r="AG222" s="511"/>
      <c r="AH222" s="511"/>
      <c r="AI222" s="511"/>
      <c r="AJ222" s="511"/>
      <c r="AK222" s="511"/>
      <c r="AL222" s="511"/>
      <c r="AM222" s="511"/>
      <c r="AN222" s="511"/>
      <c r="AO222" s="511"/>
      <c r="AP222" s="511"/>
      <c r="AQ222" s="511"/>
      <c r="AR222" s="511"/>
      <c r="AS222" s="511"/>
      <c r="AT222" s="511"/>
      <c r="AU222" s="511"/>
      <c r="AV222" s="511"/>
      <c r="AW222" s="512"/>
      <c r="AX222" s="512"/>
      <c r="AY222" s="512">
        <v>0</v>
      </c>
      <c r="AZ222" s="512"/>
      <c r="BA222" s="512"/>
      <c r="BB222" s="512"/>
      <c r="BC222" s="512"/>
      <c r="BD222" s="512">
        <v>0</v>
      </c>
      <c r="BE222" s="512"/>
      <c r="BF222" s="512"/>
      <c r="BG222" s="512"/>
      <c r="BH222" s="467"/>
      <c r="BI222" s="512"/>
      <c r="BJ222" s="1964"/>
      <c r="BK222" s="1951"/>
      <c r="BL222" s="1951"/>
      <c r="BM222" s="1951"/>
      <c r="BN222" s="1951"/>
      <c r="BO222" s="1951"/>
      <c r="BP222" s="1951"/>
      <c r="BQ222" s="1951"/>
      <c r="BR222" s="1951"/>
      <c r="BS222" s="1951"/>
      <c r="BT222" s="1951"/>
      <c r="BU222" s="1951"/>
      <c r="BV222" s="1951"/>
      <c r="BW222" s="1951"/>
      <c r="BX222" s="1951"/>
      <c r="BY222" s="711"/>
      <c r="BZ222" s="711"/>
      <c r="CA222" s="711"/>
      <c r="CB222" s="711"/>
      <c r="CC222" s="711"/>
      <c r="CD222" s="1954"/>
      <c r="CE222" s="1954"/>
      <c r="CF222" s="1954"/>
      <c r="CG222" s="1965"/>
      <c r="CH222" s="1965"/>
      <c r="CI222" s="1965"/>
      <c r="CJ222" s="1965"/>
      <c r="CK222" s="1965"/>
      <c r="CL222" s="1965"/>
      <c r="CM222" s="1965"/>
      <c r="CN222" s="1965"/>
      <c r="CO222" s="1966"/>
      <c r="CP222" s="1966"/>
      <c r="CQ222" s="1966"/>
      <c r="CR222" s="1966"/>
      <c r="CS222" s="1966"/>
      <c r="CT222" s="1966"/>
      <c r="CU222" s="1966"/>
      <c r="CV222" s="556"/>
      <c r="CW222" s="514"/>
      <c r="CX222" s="1953"/>
      <c r="CY222" s="556"/>
      <c r="CZ222" s="580"/>
      <c r="DA222" s="538"/>
      <c r="DB222" s="400"/>
      <c r="DC222" s="400"/>
      <c r="DD222" s="400"/>
      <c r="DE222" s="400"/>
      <c r="DF222" s="400"/>
      <c r="DG222" s="400"/>
      <c r="DH222" s="400"/>
      <c r="DI222" s="400"/>
      <c r="DJ222" s="400"/>
      <c r="DK222" s="400"/>
      <c r="DL222" s="400"/>
      <c r="DM222" s="400"/>
      <c r="DN222" s="400"/>
      <c r="DO222" s="400"/>
      <c r="DP222" s="400"/>
      <c r="DQ222" s="400"/>
      <c r="DR222" s="400"/>
      <c r="DS222" s="400"/>
      <c r="DT222" s="400"/>
      <c r="DU222" s="400"/>
      <c r="DV222" s="400"/>
      <c r="DW222" s="400"/>
      <c r="DX222" s="400"/>
      <c r="DY222" s="400"/>
      <c r="DZ222" s="400"/>
      <c r="EA222" s="400"/>
      <c r="EB222" s="400"/>
      <c r="EC222" s="400"/>
      <c r="ED222" s="400"/>
      <c r="EE222" s="400"/>
      <c r="EF222" s="400"/>
      <c r="EG222" s="400"/>
      <c r="EH222" s="400"/>
      <c r="EI222" s="400"/>
      <c r="EJ222" s="400"/>
      <c r="EK222" s="400"/>
      <c r="EL222" s="400"/>
      <c r="EM222" s="400"/>
      <c r="EN222" s="400"/>
      <c r="EO222" s="400"/>
      <c r="EP222" s="400"/>
      <c r="EQ222" s="415"/>
      <c r="ER222" s="776"/>
      <c r="ES222" s="785"/>
      <c r="ET222" s="778"/>
      <c r="EU222" s="778"/>
      <c r="EV222" s="779"/>
      <c r="EW222" s="690"/>
      <c r="EX222" s="779"/>
      <c r="EY222" s="690"/>
      <c r="EZ222" s="693"/>
      <c r="FA222" s="693"/>
      <c r="FB222" s="693"/>
      <c r="FC222" s="693"/>
      <c r="FD222" s="693"/>
      <c r="FE222" s="693"/>
      <c r="FF222" s="693"/>
      <c r="FG222" s="693"/>
      <c r="FH222" s="780"/>
      <c r="FI222" s="693"/>
      <c r="FJ222" s="693"/>
      <c r="FK222" s="757"/>
      <c r="FL222" s="736"/>
      <c r="FM222" s="736"/>
      <c r="FN222" s="736"/>
      <c r="FO222" s="786"/>
      <c r="FP222" s="779"/>
      <c r="FQ222" s="779"/>
      <c r="FR222" s="779"/>
      <c r="FS222" s="693"/>
      <c r="FT222" s="693"/>
      <c r="FU222" s="693"/>
      <c r="FV222" s="693"/>
      <c r="FW222" s="693"/>
      <c r="FX222" s="693"/>
      <c r="FY222" s="693"/>
      <c r="FZ222" s="693"/>
      <c r="GA222" s="693"/>
      <c r="GB222" s="693"/>
      <c r="GC222" s="693"/>
      <c r="GD222" s="693"/>
      <c r="GE222" s="693"/>
      <c r="GF222" s="693"/>
      <c r="GG222" s="693"/>
      <c r="GH222" s="693"/>
      <c r="GI222" s="693"/>
      <c r="GJ222" s="693"/>
      <c r="GK222" s="693"/>
      <c r="GL222" s="693"/>
      <c r="GM222" s="693"/>
      <c r="GN222" s="693"/>
      <c r="GO222" s="693"/>
      <c r="GP222" s="693"/>
      <c r="GQ222" s="693"/>
      <c r="GR222" s="693"/>
      <c r="GS222" s="693"/>
      <c r="GT222" s="693"/>
      <c r="GU222" s="693"/>
      <c r="GV222" s="693"/>
      <c r="GW222" s="693"/>
      <c r="GX222" s="693"/>
      <c r="GY222" s="693"/>
      <c r="GZ222" s="693"/>
      <c r="HA222" s="693"/>
      <c r="HB222" s="693"/>
      <c r="HC222" s="693"/>
      <c r="HD222" s="693"/>
      <c r="HE222" s="693"/>
      <c r="HF222" s="693"/>
      <c r="HG222" s="693"/>
      <c r="HH222" s="693"/>
      <c r="HI222" s="693"/>
      <c r="HJ222" s="693"/>
      <c r="HK222" s="693"/>
      <c r="HL222" s="693"/>
      <c r="HM222" s="693"/>
      <c r="HN222" s="693"/>
      <c r="HO222" s="693"/>
      <c r="HP222" s="693"/>
      <c r="HQ222" s="693"/>
      <c r="HR222" s="693"/>
      <c r="HS222" s="693"/>
      <c r="HT222" s="693"/>
      <c r="HU222" s="693"/>
      <c r="HV222" s="693"/>
      <c r="HW222" s="693"/>
      <c r="HX222" s="693"/>
      <c r="HY222" s="693"/>
      <c r="HZ222" s="693"/>
      <c r="IA222" s="693"/>
      <c r="IB222" s="693"/>
      <c r="IC222" s="693"/>
    </row>
    <row r="223" spans="2:237" s="773" customFormat="1" ht="6" hidden="1" customHeight="1">
      <c r="B223" s="1413"/>
      <c r="O223" s="514"/>
      <c r="P223" s="514"/>
      <c r="Q223" s="514"/>
      <c r="R223" s="514"/>
      <c r="S223" s="514"/>
      <c r="T223" s="514"/>
      <c r="U223" s="514"/>
      <c r="V223" s="514"/>
      <c r="W223" s="514"/>
      <c r="X223" s="511"/>
      <c r="Y223" s="511"/>
      <c r="Z223" s="511"/>
      <c r="AA223" s="511"/>
      <c r="AB223" s="511"/>
      <c r="AC223" s="511"/>
      <c r="AD223" s="511"/>
      <c r="AE223" s="511"/>
      <c r="AF223" s="511"/>
      <c r="AG223" s="511"/>
      <c r="AH223" s="511"/>
      <c r="AI223" s="511"/>
      <c r="AJ223" s="511"/>
      <c r="AK223" s="511"/>
      <c r="AL223" s="511"/>
      <c r="AM223" s="511"/>
      <c r="AN223" s="511"/>
      <c r="AO223" s="511"/>
      <c r="AP223" s="511"/>
      <c r="AQ223" s="511"/>
      <c r="AR223" s="511"/>
      <c r="AS223" s="511"/>
      <c r="AT223" s="511"/>
      <c r="AU223" s="511"/>
      <c r="AV223" s="511"/>
      <c r="AW223" s="512"/>
      <c r="AX223" s="512"/>
      <c r="AY223" s="512"/>
      <c r="AZ223" s="512"/>
      <c r="BA223" s="512"/>
      <c r="BB223" s="512"/>
      <c r="BC223" s="512"/>
      <c r="BD223" s="512"/>
      <c r="BE223" s="512"/>
      <c r="BF223" s="512"/>
      <c r="BG223" s="512"/>
      <c r="BH223" s="467"/>
      <c r="BI223" s="512"/>
      <c r="BJ223" s="1964"/>
      <c r="BK223" s="1951"/>
      <c r="BL223" s="1951"/>
      <c r="BM223" s="1951"/>
      <c r="BN223" s="1951"/>
      <c r="BO223" s="1951"/>
      <c r="BP223" s="1951"/>
      <c r="BQ223" s="1951"/>
      <c r="BR223" s="1951"/>
      <c r="BS223" s="1951"/>
      <c r="BT223" s="1951"/>
      <c r="BU223" s="1951"/>
      <c r="BV223" s="1951"/>
      <c r="BW223" s="1951" t="s">
        <v>610</v>
      </c>
      <c r="BX223" s="1951"/>
      <c r="BZ223" s="711"/>
      <c r="CA223" s="711"/>
      <c r="CB223" s="711"/>
      <c r="CC223" s="711"/>
      <c r="CD223" s="1954"/>
      <c r="CE223" s="1954"/>
      <c r="CF223" s="1954"/>
      <c r="CG223" s="1965"/>
      <c r="CH223" s="1965"/>
      <c r="CI223" s="1965"/>
      <c r="CJ223" s="1965"/>
      <c r="CK223" s="1965"/>
      <c r="CL223" s="1965"/>
      <c r="CM223" s="1965"/>
      <c r="CN223" s="1965"/>
      <c r="CO223" s="1966"/>
      <c r="CP223" s="1966"/>
      <c r="CQ223" s="1966"/>
      <c r="CR223" s="1966"/>
      <c r="CS223" s="1966"/>
      <c r="CT223" s="1966"/>
      <c r="CU223" s="1966"/>
      <c r="CV223" s="556"/>
      <c r="CW223" s="514"/>
      <c r="CX223" s="1953"/>
      <c r="CY223" s="556"/>
      <c r="CZ223" s="1960" t="s">
        <v>641</v>
      </c>
      <c r="DA223" s="1960"/>
      <c r="DB223" s="1960"/>
      <c r="DC223" s="1960"/>
      <c r="DD223" s="1960"/>
      <c r="DE223" s="400"/>
      <c r="DF223" s="400"/>
      <c r="DG223" s="400"/>
      <c r="DH223" s="400"/>
      <c r="DI223" s="400"/>
      <c r="DJ223" s="400"/>
      <c r="DK223" s="400"/>
      <c r="DL223" s="400"/>
      <c r="DM223" s="400"/>
      <c r="DN223" s="400"/>
      <c r="DO223" s="400"/>
      <c r="DP223" s="400"/>
      <c r="DQ223" s="400"/>
      <c r="DR223" s="400"/>
      <c r="DS223" s="400"/>
      <c r="DT223" s="400"/>
      <c r="DU223" s="400"/>
      <c r="DV223" s="400"/>
      <c r="DW223" s="400"/>
      <c r="DX223" s="400"/>
      <c r="DY223" s="400"/>
      <c r="DZ223" s="400"/>
      <c r="EA223" s="400"/>
      <c r="EB223" s="400"/>
      <c r="EC223" s="400"/>
      <c r="ED223" s="400"/>
      <c r="EE223" s="400"/>
      <c r="EF223" s="400"/>
      <c r="EG223" s="400"/>
      <c r="EH223" s="400"/>
      <c r="EI223" s="400"/>
      <c r="EJ223" s="400"/>
      <c r="EK223" s="400"/>
      <c r="EL223" s="400"/>
      <c r="EM223" s="400"/>
      <c r="EN223" s="400"/>
      <c r="EO223" s="400"/>
      <c r="EP223" s="400"/>
      <c r="EQ223" s="415"/>
      <c r="ER223" s="776"/>
      <c r="ES223" s="785"/>
      <c r="ET223" s="778"/>
      <c r="EU223" s="778"/>
      <c r="EV223" s="779"/>
      <c r="EW223" s="690"/>
      <c r="EX223" s="779"/>
      <c r="EY223" s="690"/>
      <c r="EZ223" s="693"/>
      <c r="FA223" s="693"/>
      <c r="FB223" s="693"/>
      <c r="FC223" s="693"/>
      <c r="FD223" s="693"/>
      <c r="FE223" s="693"/>
      <c r="FF223" s="693"/>
      <c r="FG223" s="693"/>
      <c r="FH223" s="780"/>
      <c r="FI223" s="693"/>
      <c r="FJ223" s="693"/>
      <c r="FK223" s="757"/>
      <c r="FL223" s="736"/>
      <c r="FM223" s="736"/>
      <c r="FN223" s="736"/>
      <c r="FO223" s="786"/>
      <c r="FP223" s="779"/>
      <c r="FQ223" s="779"/>
      <c r="FR223" s="779"/>
      <c r="FS223" s="693"/>
      <c r="FT223" s="693"/>
      <c r="FU223" s="693"/>
      <c r="FV223" s="693"/>
      <c r="FW223" s="693"/>
      <c r="FX223" s="693"/>
      <c r="FY223" s="693"/>
      <c r="FZ223" s="693"/>
      <c r="GA223" s="693"/>
      <c r="GB223" s="693"/>
      <c r="GC223" s="693"/>
      <c r="GD223" s="693"/>
      <c r="GE223" s="693"/>
      <c r="GF223" s="693"/>
      <c r="GG223" s="693"/>
      <c r="GH223" s="693"/>
      <c r="GI223" s="693"/>
      <c r="GJ223" s="693"/>
      <c r="GK223" s="693"/>
      <c r="GL223" s="693"/>
      <c r="GM223" s="693"/>
      <c r="GN223" s="693"/>
      <c r="GO223" s="693"/>
      <c r="GP223" s="693"/>
      <c r="GQ223" s="693"/>
      <c r="GR223" s="693"/>
      <c r="GS223" s="693"/>
      <c r="GT223" s="693"/>
      <c r="GU223" s="693"/>
      <c r="GV223" s="693"/>
      <c r="GW223" s="693"/>
      <c r="GX223" s="693"/>
      <c r="GY223" s="693"/>
      <c r="GZ223" s="693"/>
      <c r="HA223" s="693"/>
      <c r="HB223" s="693"/>
      <c r="HC223" s="693"/>
      <c r="HD223" s="693"/>
      <c r="HE223" s="693"/>
      <c r="HF223" s="693"/>
      <c r="HG223" s="693"/>
      <c r="HH223" s="693"/>
      <c r="HI223" s="693"/>
      <c r="HJ223" s="693"/>
      <c r="HK223" s="693"/>
      <c r="HL223" s="693"/>
      <c r="HM223" s="693"/>
      <c r="HN223" s="693"/>
      <c r="HO223" s="693"/>
      <c r="HP223" s="693"/>
      <c r="HQ223" s="693"/>
      <c r="HR223" s="693"/>
      <c r="HS223" s="693"/>
      <c r="HT223" s="693"/>
      <c r="HU223" s="693"/>
      <c r="HV223" s="693"/>
      <c r="HW223" s="693"/>
      <c r="HX223" s="693"/>
      <c r="HY223" s="693"/>
      <c r="HZ223" s="693"/>
      <c r="IA223" s="693"/>
      <c r="IB223" s="693"/>
      <c r="IC223" s="693"/>
    </row>
    <row r="224" spans="2:237" s="773" customFormat="1" ht="26" hidden="1" customHeight="1">
      <c r="B224" s="1413"/>
      <c r="O224" s="514"/>
      <c r="P224" s="514"/>
      <c r="Q224" s="514"/>
      <c r="R224" s="514"/>
      <c r="S224" s="514"/>
      <c r="T224" s="514"/>
      <c r="U224" s="514"/>
      <c r="V224" s="514"/>
      <c r="W224" s="514"/>
      <c r="X224" s="511"/>
      <c r="Y224" s="511"/>
      <c r="Z224" s="511"/>
      <c r="AA224" s="511"/>
      <c r="AB224" s="511"/>
      <c r="AC224" s="511"/>
      <c r="AD224" s="511"/>
      <c r="AE224" s="511"/>
      <c r="AF224" s="511"/>
      <c r="AG224" s="511"/>
      <c r="AH224" s="511"/>
      <c r="AI224" s="511"/>
      <c r="AJ224" s="511"/>
      <c r="AK224" s="511"/>
      <c r="AL224" s="511"/>
      <c r="AM224" s="511"/>
      <c r="AN224" s="511"/>
      <c r="AO224" s="511"/>
      <c r="AP224" s="511"/>
      <c r="AQ224" s="511"/>
      <c r="AR224" s="511"/>
      <c r="AS224" s="511"/>
      <c r="AT224" s="511"/>
      <c r="AU224" s="511"/>
      <c r="AV224" s="511"/>
      <c r="AW224" s="512"/>
      <c r="AX224" s="512"/>
      <c r="AY224" s="512"/>
      <c r="AZ224" s="512"/>
      <c r="BA224" s="512"/>
      <c r="BB224" s="512"/>
      <c r="BC224" s="512"/>
      <c r="BD224" s="512"/>
      <c r="BE224" s="512"/>
      <c r="BF224" s="512"/>
      <c r="BG224" s="512"/>
      <c r="BH224" s="467"/>
      <c r="BI224" s="512"/>
      <c r="BJ224" s="1964"/>
      <c r="BK224" s="1951"/>
      <c r="BL224" s="1951"/>
      <c r="BM224" s="1951"/>
      <c r="BN224" s="1951"/>
      <c r="BO224" s="1951"/>
      <c r="BP224" s="1951"/>
      <c r="BQ224" s="1951"/>
      <c r="BR224" s="1951"/>
      <c r="BS224" s="1951"/>
      <c r="BT224" s="1951"/>
      <c r="BU224" s="1951"/>
      <c r="BV224" s="1951"/>
      <c r="BW224" s="1951"/>
      <c r="BX224" s="1951"/>
      <c r="BY224" s="711"/>
      <c r="BZ224" s="711"/>
      <c r="CA224" s="711"/>
      <c r="CB224" s="711"/>
      <c r="CC224" s="711"/>
      <c r="CD224" s="1954"/>
      <c r="CE224" s="1954"/>
      <c r="CF224" s="1954"/>
      <c r="CG224" s="1951"/>
      <c r="CH224" s="1951"/>
      <c r="CI224" s="1951"/>
      <c r="CJ224" s="1951"/>
      <c r="CO224" s="514"/>
      <c r="CP224" s="514"/>
      <c r="CQ224" s="711"/>
      <c r="CV224" s="556"/>
      <c r="CW224" s="514"/>
      <c r="CX224" s="1953"/>
      <c r="CY224" s="556"/>
      <c r="CZ224" s="1960"/>
      <c r="DA224" s="1960"/>
      <c r="DB224" s="1960"/>
      <c r="DC224" s="1960"/>
      <c r="DD224" s="1960"/>
      <c r="DE224" s="538"/>
      <c r="DF224" s="514"/>
      <c r="DG224" s="439"/>
      <c r="DH224" s="439"/>
      <c r="DI224" s="439"/>
      <c r="DK224" s="439"/>
      <c r="DL224" s="439"/>
      <c r="DM224" s="439"/>
      <c r="DN224" s="439"/>
      <c r="DO224" s="439"/>
      <c r="DP224" s="439"/>
      <c r="DQ224" s="439"/>
      <c r="DR224" s="439"/>
      <c r="DS224" s="439"/>
      <c r="DT224" s="439"/>
      <c r="DU224" s="439"/>
      <c r="DV224" s="439"/>
      <c r="DW224" s="439"/>
      <c r="DX224" s="439"/>
      <c r="DZ224" s="556"/>
      <c r="EA224" s="556"/>
      <c r="EB224" s="556"/>
      <c r="EC224" s="556"/>
      <c r="ED224" s="556"/>
      <c r="EE224" s="556"/>
      <c r="EF224" s="556"/>
      <c r="EG224" s="1948">
        <f>FA219</f>
        <v>0</v>
      </c>
      <c r="EH224" s="1956"/>
      <c r="EI224" s="1956"/>
      <c r="EJ224" s="1956"/>
      <c r="EK224" s="1956"/>
      <c r="EL224" s="1956"/>
      <c r="EM224" s="1956"/>
      <c r="EN224" s="1956"/>
      <c r="EO224" s="787"/>
      <c r="EP224" s="784"/>
      <c r="EQ224" s="775"/>
      <c r="ER224" s="776"/>
      <c r="ES224" s="785"/>
      <c r="ET224" s="778"/>
      <c r="EU224" s="778"/>
      <c r="EV224" s="779"/>
      <c r="EW224" s="690"/>
      <c r="EX224" s="779"/>
      <c r="EY224" s="690"/>
      <c r="EZ224" s="693"/>
      <c r="FA224" s="693"/>
      <c r="FB224" s="693" t="s">
        <v>87</v>
      </c>
      <c r="FC224" s="693" t="s">
        <v>88</v>
      </c>
      <c r="FD224" s="693"/>
      <c r="FE224" s="693">
        <f>IF(AT139="",1,2)</f>
        <v>1</v>
      </c>
      <c r="FF224" s="693"/>
      <c r="FG224" s="693"/>
      <c r="FH224" s="780"/>
      <c r="FI224" s="693"/>
      <c r="FJ224" s="693"/>
      <c r="FK224" s="757"/>
      <c r="FL224" s="736"/>
      <c r="FM224" s="736"/>
      <c r="FN224" s="736"/>
      <c r="FO224" s="786"/>
      <c r="FP224" s="779"/>
      <c r="FQ224" s="779"/>
      <c r="FR224" s="788" t="b">
        <v>0</v>
      </c>
      <c r="FT224" s="693"/>
      <c r="FU224" s="693"/>
      <c r="FV224" s="693"/>
      <c r="FW224" s="693"/>
      <c r="FX224" s="693"/>
      <c r="FY224" s="693"/>
      <c r="FZ224" s="693"/>
      <c r="GA224" s="693"/>
      <c r="GB224" s="693"/>
      <c r="GC224" s="693"/>
      <c r="GD224" s="693"/>
      <c r="GE224" s="693"/>
      <c r="GF224" s="693"/>
      <c r="GG224" s="693"/>
      <c r="GH224" s="693"/>
      <c r="GI224" s="693"/>
      <c r="GJ224" s="693"/>
      <c r="GK224" s="693"/>
      <c r="GL224" s="693"/>
      <c r="GM224" s="693"/>
      <c r="GN224" s="693"/>
      <c r="GO224" s="693"/>
      <c r="GP224" s="693"/>
      <c r="GQ224" s="693"/>
      <c r="GR224" s="693"/>
      <c r="GS224" s="693"/>
      <c r="GT224" s="693"/>
      <c r="GU224" s="693"/>
      <c r="GV224" s="693"/>
      <c r="GW224" s="693"/>
      <c r="GX224" s="693"/>
      <c r="GY224" s="693"/>
      <c r="GZ224" s="693"/>
      <c r="HA224" s="693"/>
      <c r="HB224" s="693"/>
      <c r="HC224" s="693"/>
      <c r="HD224" s="693"/>
      <c r="HE224" s="693"/>
      <c r="HF224" s="693"/>
      <c r="HG224" s="693"/>
      <c r="HH224" s="693"/>
      <c r="HI224" s="693"/>
      <c r="HJ224" s="693"/>
      <c r="HK224" s="693"/>
      <c r="HL224" s="693"/>
      <c r="HM224" s="693"/>
      <c r="HN224" s="693"/>
      <c r="HO224" s="693"/>
      <c r="HP224" s="693"/>
      <c r="HQ224" s="693"/>
      <c r="HR224" s="693"/>
      <c r="HS224" s="693"/>
      <c r="HT224" s="693"/>
      <c r="HU224" s="693"/>
      <c r="HV224" s="693"/>
      <c r="HW224" s="693"/>
      <c r="HX224" s="693"/>
      <c r="HY224" s="693"/>
      <c r="HZ224" s="693"/>
      <c r="IA224" s="693"/>
      <c r="IB224" s="693"/>
      <c r="IC224" s="693"/>
    </row>
    <row r="225" spans="2:237" s="611" customFormat="1" ht="26" hidden="1" customHeight="1">
      <c r="B225" s="1414"/>
      <c r="O225" s="514"/>
      <c r="P225" s="514"/>
      <c r="Q225" s="514"/>
      <c r="R225" s="514"/>
      <c r="S225" s="514"/>
      <c r="T225" s="514"/>
      <c r="U225" s="514"/>
      <c r="V225" s="514"/>
      <c r="W225" s="514"/>
      <c r="X225" s="511"/>
      <c r="Y225" s="511"/>
      <c r="Z225" s="511"/>
      <c r="AA225" s="511"/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2"/>
      <c r="AX225" s="512"/>
      <c r="AY225" s="512"/>
      <c r="AZ225" s="512"/>
      <c r="BA225" s="512"/>
      <c r="BB225" s="512"/>
      <c r="BC225" s="512"/>
      <c r="BD225" s="512"/>
      <c r="BE225" s="512"/>
      <c r="BF225" s="512"/>
      <c r="BG225" s="512"/>
      <c r="BH225" s="467"/>
      <c r="BI225" s="512"/>
      <c r="BJ225" s="1964"/>
      <c r="BK225" s="1951"/>
      <c r="BL225" s="1951"/>
      <c r="BM225" s="1951"/>
      <c r="BN225" s="1951"/>
      <c r="BO225" s="1951"/>
      <c r="BP225" s="1951"/>
      <c r="BQ225" s="1951"/>
      <c r="BR225" s="1951"/>
      <c r="BS225" s="1951"/>
      <c r="BT225" s="1951"/>
      <c r="BU225" s="1951"/>
      <c r="BV225" s="1951"/>
      <c r="BW225" s="1951"/>
      <c r="BX225" s="1951"/>
      <c r="BY225" s="711"/>
      <c r="BZ225" s="711"/>
      <c r="CA225" s="711"/>
      <c r="CB225" s="711"/>
      <c r="CC225" s="711"/>
      <c r="CD225" s="1954"/>
      <c r="CE225" s="1954"/>
      <c r="CF225" s="1954"/>
      <c r="CG225" s="1951"/>
      <c r="CH225" s="1951"/>
      <c r="CI225" s="1951"/>
      <c r="CJ225" s="1951"/>
      <c r="CO225" s="789"/>
      <c r="CP225" s="789"/>
      <c r="CQ225" s="711"/>
      <c r="CV225" s="556"/>
      <c r="CW225" s="789"/>
      <c r="CX225" s="1953"/>
      <c r="CY225" s="556"/>
      <c r="CZ225" s="1960"/>
      <c r="DA225" s="1960"/>
      <c r="DB225" s="1960"/>
      <c r="DC225" s="1960"/>
      <c r="DD225" s="1960"/>
      <c r="DE225" s="538"/>
      <c r="DF225" s="789"/>
      <c r="DG225" s="439"/>
      <c r="DH225" s="439"/>
      <c r="DI225" s="439"/>
      <c r="DJ225" s="1957"/>
      <c r="DK225" s="1957"/>
      <c r="DL225" s="1957"/>
      <c r="DM225" s="1957"/>
      <c r="DN225" s="1957"/>
      <c r="DO225" s="1957"/>
      <c r="DP225" s="1957"/>
      <c r="DQ225" s="1957"/>
      <c r="DR225" s="1957"/>
      <c r="DS225" s="1957"/>
      <c r="DT225" s="1957"/>
      <c r="DU225" s="1957"/>
      <c r="DV225" s="1957"/>
      <c r="DW225" s="1957"/>
      <c r="DX225" s="1957"/>
      <c r="DZ225" s="556"/>
      <c r="EA225" s="556"/>
      <c r="EB225" s="556"/>
      <c r="EC225" s="556"/>
      <c r="ED225" s="556"/>
      <c r="EE225" s="556"/>
      <c r="EF225" s="556"/>
      <c r="EG225" s="1947"/>
      <c r="EH225" s="1947"/>
      <c r="EI225" s="1947"/>
      <c r="EJ225" s="1947"/>
      <c r="EK225" s="1947"/>
      <c r="EL225" s="1947"/>
      <c r="EM225" s="1947"/>
      <c r="EN225" s="1947"/>
      <c r="EO225" s="791"/>
      <c r="EP225" s="784"/>
      <c r="EQ225" s="775"/>
      <c r="ER225" s="555"/>
      <c r="ES225" s="792"/>
      <c r="ET225" s="793"/>
      <c r="EU225" s="793"/>
      <c r="EV225" s="447"/>
      <c r="EW225" s="794"/>
      <c r="EX225" s="447"/>
      <c r="EY225" s="794"/>
      <c r="EZ225" s="679"/>
      <c r="FA225" s="679"/>
      <c r="FB225" s="679" t="s">
        <v>88</v>
      </c>
      <c r="FC225" s="611" t="s">
        <v>89</v>
      </c>
      <c r="FD225" s="679"/>
      <c r="FE225" s="679"/>
      <c r="FF225" s="679"/>
      <c r="FG225" s="679"/>
      <c r="FH225" s="795"/>
      <c r="FI225" s="679"/>
      <c r="FJ225" s="679"/>
      <c r="FK225" s="796"/>
      <c r="FL225" s="797"/>
      <c r="FM225" s="797"/>
      <c r="FN225" s="797"/>
      <c r="FO225" s="798"/>
      <c r="FP225" s="799"/>
      <c r="FQ225" s="799"/>
      <c r="FR225" s="799"/>
      <c r="FS225" s="679"/>
      <c r="FT225" s="679"/>
      <c r="FU225" s="679"/>
      <c r="FV225" s="679"/>
      <c r="FW225" s="679"/>
      <c r="FX225" s="679"/>
      <c r="FY225" s="679"/>
      <c r="FZ225" s="679"/>
      <c r="GA225" s="679"/>
      <c r="GB225" s="679"/>
      <c r="GC225" s="679"/>
      <c r="GD225" s="679"/>
      <c r="GE225" s="679"/>
      <c r="GF225" s="679"/>
      <c r="GG225" s="679"/>
      <c r="GH225" s="679"/>
      <c r="GI225" s="679"/>
      <c r="GJ225" s="679"/>
      <c r="GK225" s="679"/>
      <c r="GL225" s="800"/>
      <c r="GM225" s="800"/>
      <c r="GN225" s="800"/>
      <c r="GO225" s="679"/>
      <c r="GP225" s="679"/>
      <c r="GQ225" s="679"/>
      <c r="GR225" s="679"/>
      <c r="GS225" s="679"/>
      <c r="GT225" s="679"/>
      <c r="GU225" s="679"/>
      <c r="GV225" s="679"/>
      <c r="GW225" s="679"/>
      <c r="GX225" s="679"/>
      <c r="GY225" s="679"/>
      <c r="GZ225" s="679"/>
      <c r="HA225" s="679"/>
      <c r="HB225" s="679"/>
      <c r="HC225" s="679"/>
      <c r="HD225" s="679"/>
      <c r="HE225" s="679"/>
      <c r="HF225" s="679"/>
      <c r="HG225" s="679"/>
      <c r="HH225" s="679"/>
      <c r="HI225" s="679"/>
      <c r="HJ225" s="679"/>
      <c r="HK225" s="679"/>
      <c r="HL225" s="679"/>
      <c r="HM225" s="679"/>
      <c r="HN225" s="679"/>
      <c r="HO225" s="679"/>
      <c r="HP225" s="679"/>
      <c r="HQ225" s="679"/>
      <c r="HR225" s="679"/>
      <c r="HS225" s="679"/>
      <c r="HT225" s="679"/>
      <c r="HU225" s="679"/>
      <c r="HV225" s="679"/>
      <c r="HW225" s="679"/>
      <c r="HX225" s="679"/>
      <c r="HY225" s="679"/>
      <c r="HZ225" s="679"/>
      <c r="IA225" s="679"/>
      <c r="IB225" s="679"/>
      <c r="IC225" s="679"/>
    </row>
    <row r="226" spans="2:237" s="611" customFormat="1" ht="26" hidden="1" customHeight="1">
      <c r="B226" s="1414"/>
      <c r="O226" s="514"/>
      <c r="P226" s="514"/>
      <c r="Q226" s="514"/>
      <c r="R226" s="514"/>
      <c r="S226" s="514"/>
      <c r="T226" s="514"/>
      <c r="U226" s="514"/>
      <c r="V226" s="514"/>
      <c r="W226" s="514"/>
      <c r="X226" s="511"/>
      <c r="Y226" s="511"/>
      <c r="Z226" s="511"/>
      <c r="AA226" s="511"/>
      <c r="AB226" s="511"/>
      <c r="AC226" s="511"/>
      <c r="AD226" s="511"/>
      <c r="AE226" s="511"/>
      <c r="AF226" s="511"/>
      <c r="AG226" s="511"/>
      <c r="AH226" s="511"/>
      <c r="AI226" s="511"/>
      <c r="AJ226" s="511"/>
      <c r="AK226" s="511"/>
      <c r="AL226" s="511"/>
      <c r="AM226" s="511"/>
      <c r="AN226" s="511"/>
      <c r="AO226" s="511"/>
      <c r="AP226" s="511"/>
      <c r="AQ226" s="511"/>
      <c r="AR226" s="511"/>
      <c r="AS226" s="511"/>
      <c r="AT226" s="511"/>
      <c r="AU226" s="511"/>
      <c r="AV226" s="511"/>
      <c r="AW226" s="512"/>
      <c r="AX226" s="512"/>
      <c r="AY226" s="512"/>
      <c r="AZ226" s="512"/>
      <c r="BA226" s="512"/>
      <c r="BB226" s="512"/>
      <c r="BC226" s="512"/>
      <c r="BD226" s="512"/>
      <c r="BE226" s="512"/>
      <c r="BF226" s="512"/>
      <c r="BG226" s="512"/>
      <c r="BH226" s="467"/>
      <c r="BI226" s="512"/>
      <c r="BJ226" s="1964"/>
      <c r="BK226" s="1951" t="s">
        <v>36</v>
      </c>
      <c r="BL226" s="1951"/>
      <c r="BM226" s="1951"/>
      <c r="BN226" s="1951"/>
      <c r="BO226" s="1951"/>
      <c r="BP226" s="1951"/>
      <c r="BQ226" s="1951"/>
      <c r="BR226" s="1951"/>
      <c r="BS226" s="1951"/>
      <c r="BT226" s="1951"/>
      <c r="BU226" s="1951"/>
      <c r="BV226" s="1951"/>
      <c r="BW226" s="1951" t="s">
        <v>609</v>
      </c>
      <c r="BX226" s="1951"/>
      <c r="BZ226" s="711"/>
      <c r="CA226" s="711"/>
      <c r="CB226" s="711"/>
      <c r="CC226" s="711"/>
      <c r="CD226" s="789"/>
      <c r="CE226" s="789"/>
      <c r="CF226" s="789"/>
      <c r="CG226" s="1951"/>
      <c r="CH226" s="1951"/>
      <c r="CI226" s="1951"/>
      <c r="CJ226" s="1951"/>
      <c r="CO226" s="1951"/>
      <c r="CP226" s="1951"/>
      <c r="CQ226" s="1951"/>
      <c r="CV226" s="556"/>
      <c r="CW226" s="789"/>
      <c r="CX226" s="1953"/>
      <c r="CY226" s="556"/>
      <c r="CZ226" s="1960"/>
      <c r="DA226" s="1960"/>
      <c r="DB226" s="1960"/>
      <c r="DC226" s="1960"/>
      <c r="DD226" s="1960"/>
      <c r="DE226" s="400"/>
      <c r="DF226" s="789"/>
      <c r="DG226" s="439"/>
      <c r="DH226" s="439"/>
      <c r="DI226" s="439"/>
      <c r="DJ226" s="1957" t="s">
        <v>633</v>
      </c>
      <c r="DK226" s="1957"/>
      <c r="DL226" s="1957"/>
      <c r="DM226" s="1957"/>
      <c r="DN226" s="1957"/>
      <c r="DO226" s="1957"/>
      <c r="DP226" s="1957"/>
      <c r="DQ226" s="1957"/>
      <c r="DR226" s="1957"/>
      <c r="DS226" s="1957"/>
      <c r="DT226" s="1957"/>
      <c r="DU226" s="1957"/>
      <c r="DV226" s="1957"/>
      <c r="DW226" s="1957"/>
      <c r="DX226" s="1957"/>
      <c r="DZ226" s="556"/>
      <c r="EA226" s="556"/>
      <c r="EB226" s="556"/>
      <c r="EC226" s="556"/>
      <c r="ED226" s="556"/>
      <c r="EE226" s="556"/>
      <c r="EF226" s="556"/>
      <c r="EG226" s="1959"/>
      <c r="EH226" s="1959"/>
      <c r="EI226" s="1959"/>
      <c r="EJ226" s="1959"/>
      <c r="EK226" s="1959"/>
      <c r="EL226" s="1959"/>
      <c r="EM226" s="1959"/>
      <c r="EN226" s="1959"/>
      <c r="EO226" s="791"/>
      <c r="EP226" s="767"/>
      <c r="EQ226" s="540"/>
      <c r="ER226" s="440"/>
      <c r="ES226" s="801"/>
      <c r="ET226" s="794"/>
      <c r="EU226" s="794"/>
      <c r="EV226" s="794"/>
      <c r="EW226" s="794"/>
      <c r="EX226" s="794"/>
      <c r="EY226" s="794"/>
      <c r="EZ226" s="679"/>
      <c r="FA226" s="679"/>
      <c r="FB226" s="796">
        <f>GK545</f>
        <v>0</v>
      </c>
      <c r="FD226" s="679"/>
      <c r="FE226" s="679"/>
      <c r="FF226" s="679"/>
      <c r="FG226" s="679"/>
      <c r="FH226" s="795">
        <f>IF(FI13=TRUE,1,-1)</f>
        <v>-1</v>
      </c>
      <c r="FI226" s="679"/>
      <c r="FJ226" s="679"/>
      <c r="FK226" s="679"/>
      <c r="FL226" s="797"/>
      <c r="FM226" s="1961">
        <f>IF(AS122="",0,FN165)</f>
        <v>16.05</v>
      </c>
      <c r="FN226" s="797"/>
      <c r="FO226" s="798"/>
      <c r="FP226" s="797"/>
      <c r="FQ226" s="797"/>
      <c r="FR226" s="803" t="s">
        <v>90</v>
      </c>
      <c r="FS226" s="567" t="s">
        <v>91</v>
      </c>
      <c r="FT226" s="803" t="s">
        <v>92</v>
      </c>
      <c r="FU226" s="803" t="s">
        <v>26</v>
      </c>
      <c r="FV226" s="797"/>
      <c r="FW226" s="797"/>
      <c r="FX226" s="797"/>
      <c r="FY226" s="797"/>
      <c r="FZ226" s="797"/>
      <c r="GA226" s="797"/>
      <c r="GB226" s="797"/>
      <c r="GC226" s="797"/>
      <c r="GD226" s="797"/>
      <c r="GE226" s="797"/>
      <c r="GF226" s="797"/>
      <c r="GG226" s="797"/>
      <c r="GH226" s="797"/>
      <c r="GI226" s="797"/>
      <c r="GJ226" s="797"/>
      <c r="GK226" s="800"/>
      <c r="GL226" s="800"/>
      <c r="GM226" s="800"/>
      <c r="GN226" s="800"/>
      <c r="GO226" s="679"/>
      <c r="GP226" s="679"/>
      <c r="GQ226" s="679"/>
      <c r="GR226" s="679"/>
      <c r="GS226" s="679"/>
      <c r="GT226" s="679"/>
      <c r="GU226" s="679"/>
      <c r="GV226" s="679"/>
      <c r="GW226" s="679"/>
      <c r="GX226" s="679"/>
      <c r="GY226" s="679"/>
      <c r="GZ226" s="679"/>
      <c r="HA226" s="679"/>
      <c r="HB226" s="679"/>
      <c r="HC226" s="679"/>
      <c r="HD226" s="679"/>
      <c r="HE226" s="679"/>
      <c r="HF226" s="679"/>
      <c r="HG226" s="679"/>
      <c r="HH226" s="679"/>
      <c r="HI226" s="679"/>
      <c r="HJ226" s="679"/>
      <c r="HK226" s="679"/>
      <c r="HL226" s="679"/>
      <c r="HM226" s="679"/>
      <c r="HN226" s="679"/>
      <c r="HO226" s="679"/>
      <c r="HP226" s="679"/>
      <c r="HQ226" s="679"/>
      <c r="HR226" s="679"/>
      <c r="HS226" s="679"/>
      <c r="HT226" s="679"/>
      <c r="HU226" s="679"/>
      <c r="HV226" s="679"/>
      <c r="HW226" s="679"/>
      <c r="HX226" s="679"/>
      <c r="HY226" s="679"/>
      <c r="HZ226" s="679"/>
      <c r="IA226" s="679"/>
      <c r="IB226" s="679"/>
      <c r="IC226" s="679"/>
    </row>
    <row r="227" spans="2:237" s="611" customFormat="1" ht="26" hidden="1" customHeight="1">
      <c r="B227" s="1414"/>
      <c r="O227" s="514"/>
      <c r="P227" s="514"/>
      <c r="Q227" s="514"/>
      <c r="R227" s="514"/>
      <c r="S227" s="514"/>
      <c r="T227" s="514"/>
      <c r="U227" s="514"/>
      <c r="V227" s="514"/>
      <c r="W227" s="514"/>
      <c r="X227" s="511"/>
      <c r="Y227" s="511"/>
      <c r="Z227" s="511"/>
      <c r="AA227" s="511"/>
      <c r="AB227" s="511"/>
      <c r="AC227" s="511"/>
      <c r="AD227" s="511"/>
      <c r="AE227" s="511"/>
      <c r="AF227" s="511"/>
      <c r="AG227" s="511"/>
      <c r="AH227" s="511"/>
      <c r="AI227" s="511"/>
      <c r="AJ227" s="511"/>
      <c r="AK227" s="511"/>
      <c r="AL227" s="511"/>
      <c r="AM227" s="511"/>
      <c r="AN227" s="511"/>
      <c r="AO227" s="511"/>
      <c r="AP227" s="511"/>
      <c r="AQ227" s="511"/>
      <c r="AR227" s="511"/>
      <c r="AS227" s="511"/>
      <c r="AT227" s="511"/>
      <c r="AU227" s="511"/>
      <c r="AV227" s="511"/>
      <c r="AW227" s="512"/>
      <c r="AX227" s="512"/>
      <c r="AY227" s="512"/>
      <c r="AZ227" s="512"/>
      <c r="BA227" s="512"/>
      <c r="BB227" s="512"/>
      <c r="BC227" s="512"/>
      <c r="BD227" s="512"/>
      <c r="BE227" s="512"/>
      <c r="BF227" s="512"/>
      <c r="BG227" s="512"/>
      <c r="BH227" s="467"/>
      <c r="BI227" s="512"/>
      <c r="BJ227" s="1964"/>
      <c r="BK227" s="1951"/>
      <c r="BL227" s="1951"/>
      <c r="BM227" s="1951"/>
      <c r="BN227" s="1951"/>
      <c r="BO227" s="1951"/>
      <c r="BP227" s="1951"/>
      <c r="BQ227" s="1951"/>
      <c r="BR227" s="1951"/>
      <c r="BS227" s="1951"/>
      <c r="BT227" s="1951"/>
      <c r="BU227" s="1951"/>
      <c r="BV227" s="1951"/>
      <c r="BW227" s="1951"/>
      <c r="BX227" s="1951"/>
      <c r="BY227" s="711"/>
      <c r="BZ227" s="711"/>
      <c r="CA227" s="711"/>
      <c r="CB227" s="711"/>
      <c r="CC227" s="711"/>
      <c r="CD227" s="789"/>
      <c r="CE227" s="789"/>
      <c r="CF227" s="789"/>
      <c r="CG227" s="1951"/>
      <c r="CH227" s="1951"/>
      <c r="CI227" s="1951"/>
      <c r="CJ227" s="1951"/>
      <c r="CO227" s="1951"/>
      <c r="CP227" s="1951"/>
      <c r="CQ227" s="1951"/>
      <c r="CV227" s="556"/>
      <c r="CW227" s="789"/>
      <c r="CX227" s="1953"/>
      <c r="CY227" s="556"/>
      <c r="CZ227" s="1960"/>
      <c r="DA227" s="1960"/>
      <c r="DB227" s="1960"/>
      <c r="DC227" s="1960"/>
      <c r="DD227" s="1960"/>
      <c r="DE227" s="400"/>
      <c r="DF227" s="789"/>
      <c r="DG227" s="439"/>
      <c r="DH227" s="439"/>
      <c r="DI227" s="439"/>
      <c r="DJ227" s="1957" t="s">
        <v>634</v>
      </c>
      <c r="DK227" s="1957"/>
      <c r="DL227" s="1957"/>
      <c r="DM227" s="1957"/>
      <c r="DN227" s="1957"/>
      <c r="DO227" s="1957"/>
      <c r="DP227" s="1957"/>
      <c r="DQ227" s="1957"/>
      <c r="DR227" s="1957"/>
      <c r="DS227" s="1957"/>
      <c r="DT227" s="1957"/>
      <c r="DU227" s="1957"/>
      <c r="DV227" s="1957"/>
      <c r="DW227" s="1957"/>
      <c r="DX227" s="1957"/>
      <c r="DZ227" s="516"/>
      <c r="EA227" s="516"/>
      <c r="EB227" s="516"/>
      <c r="EC227" s="516"/>
      <c r="ED227" s="516"/>
      <c r="EE227" s="516"/>
      <c r="EF227" s="556"/>
      <c r="EG227" s="1947"/>
      <c r="EH227" s="1947"/>
      <c r="EI227" s="1947"/>
      <c r="EJ227" s="1947"/>
      <c r="EK227" s="1947"/>
      <c r="EL227" s="1947"/>
      <c r="EM227" s="1947"/>
      <c r="EN227" s="1947"/>
      <c r="EO227" s="537"/>
      <c r="EP227" s="767"/>
      <c r="EQ227" s="540"/>
      <c r="ER227" s="440"/>
      <c r="ES227" s="801"/>
      <c r="ET227" s="794"/>
      <c r="EU227" s="794"/>
      <c r="EV227" s="794"/>
      <c r="EW227" s="794"/>
      <c r="EX227" s="794"/>
      <c r="EY227" s="794"/>
      <c r="EZ227" s="679"/>
      <c r="FA227" s="679"/>
      <c r="FB227" s="679"/>
      <c r="FC227" s="679"/>
      <c r="FD227" s="679"/>
      <c r="FE227" s="679"/>
      <c r="FF227" s="679"/>
      <c r="FG227" s="679"/>
      <c r="FH227" s="795"/>
      <c r="FI227" s="679"/>
      <c r="FJ227" s="679"/>
      <c r="FK227" s="679"/>
      <c r="FL227" s="797"/>
      <c r="FM227" s="1961"/>
      <c r="FN227" s="797"/>
      <c r="FO227" s="798"/>
      <c r="FP227" s="797"/>
      <c r="FQ227" s="797"/>
      <c r="FR227" s="803"/>
      <c r="FS227" s="567"/>
      <c r="FT227" s="803"/>
      <c r="FU227" s="803"/>
      <c r="FV227" s="797"/>
      <c r="FW227" s="797"/>
      <c r="FX227" s="797"/>
      <c r="FY227" s="797"/>
      <c r="FZ227" s="797"/>
      <c r="GA227" s="797"/>
      <c r="GB227" s="797"/>
      <c r="GC227" s="797"/>
      <c r="GD227" s="797"/>
      <c r="GE227" s="797"/>
      <c r="GF227" s="797"/>
      <c r="GG227" s="797"/>
      <c r="GH227" s="797"/>
      <c r="GI227" s="797"/>
      <c r="GJ227" s="797"/>
      <c r="GK227" s="800"/>
      <c r="GL227" s="800"/>
      <c r="GM227" s="800"/>
      <c r="GN227" s="800"/>
      <c r="GO227" s="679"/>
      <c r="GP227" s="679"/>
      <c r="GQ227" s="679"/>
      <c r="GR227" s="679"/>
      <c r="GS227" s="679"/>
      <c r="GT227" s="679"/>
      <c r="GU227" s="679"/>
      <c r="GV227" s="679"/>
      <c r="GW227" s="679"/>
      <c r="GX227" s="679"/>
      <c r="GY227" s="679"/>
      <c r="GZ227" s="679"/>
      <c r="HA227" s="679"/>
      <c r="HB227" s="679"/>
      <c r="HC227" s="679"/>
      <c r="HD227" s="679"/>
      <c r="HE227" s="679"/>
      <c r="HF227" s="679"/>
      <c r="HG227" s="679"/>
      <c r="HH227" s="679"/>
      <c r="HI227" s="679"/>
      <c r="HJ227" s="679"/>
      <c r="HK227" s="679"/>
      <c r="HL227" s="679"/>
      <c r="HM227" s="679"/>
      <c r="HN227" s="679"/>
      <c r="HO227" s="679"/>
      <c r="HP227" s="679"/>
      <c r="HQ227" s="679"/>
      <c r="HR227" s="679"/>
      <c r="HS227" s="679"/>
      <c r="HT227" s="679"/>
      <c r="HU227" s="679"/>
      <c r="HV227" s="679"/>
      <c r="HW227" s="679"/>
      <c r="HX227" s="679"/>
      <c r="HY227" s="679"/>
      <c r="HZ227" s="679"/>
      <c r="IA227" s="679"/>
      <c r="IB227" s="679"/>
      <c r="IC227" s="679"/>
    </row>
    <row r="228" spans="2:237" s="611" customFormat="1" ht="10" hidden="1" customHeight="1">
      <c r="B228" s="1414"/>
      <c r="O228" s="514"/>
      <c r="P228" s="514"/>
      <c r="Q228" s="514"/>
      <c r="R228" s="514"/>
      <c r="S228" s="514"/>
      <c r="T228" s="514"/>
      <c r="U228" s="514"/>
      <c r="V228" s="514"/>
      <c r="W228" s="514"/>
      <c r="X228" s="511"/>
      <c r="Y228" s="511"/>
      <c r="Z228" s="511"/>
      <c r="AA228" s="511"/>
      <c r="AB228" s="511"/>
      <c r="AC228" s="511"/>
      <c r="AD228" s="511"/>
      <c r="AE228" s="511"/>
      <c r="AF228" s="511"/>
      <c r="AG228" s="511"/>
      <c r="AH228" s="511"/>
      <c r="AI228" s="511"/>
      <c r="AJ228" s="511"/>
      <c r="AK228" s="511"/>
      <c r="AL228" s="511"/>
      <c r="AM228" s="511"/>
      <c r="AN228" s="511"/>
      <c r="AO228" s="511"/>
      <c r="AP228" s="511"/>
      <c r="AQ228" s="511"/>
      <c r="AR228" s="511"/>
      <c r="AS228" s="511"/>
      <c r="AT228" s="511"/>
      <c r="AU228" s="511"/>
      <c r="AV228" s="511"/>
      <c r="AW228" s="512"/>
      <c r="AX228" s="512"/>
      <c r="AY228" s="512"/>
      <c r="AZ228" s="512"/>
      <c r="BA228" s="512"/>
      <c r="BB228" s="512"/>
      <c r="BC228" s="512"/>
      <c r="BD228" s="512"/>
      <c r="BE228" s="512"/>
      <c r="BF228" s="512"/>
      <c r="BG228" s="512"/>
      <c r="BH228" s="467"/>
      <c r="BI228" s="512"/>
      <c r="BJ228" s="1964"/>
      <c r="BK228" s="1951"/>
      <c r="BL228" s="1951"/>
      <c r="BM228" s="1951"/>
      <c r="BN228" s="1951"/>
      <c r="BO228" s="1951"/>
      <c r="BP228" s="1951"/>
      <c r="BQ228" s="1951"/>
      <c r="BR228" s="1951"/>
      <c r="BS228" s="1951"/>
      <c r="BT228" s="1951"/>
      <c r="BU228" s="1951"/>
      <c r="BV228" s="1951"/>
      <c r="BW228" s="715"/>
      <c r="BX228" s="715"/>
      <c r="BY228" s="715"/>
      <c r="BZ228" s="715"/>
      <c r="CA228" s="715"/>
      <c r="CB228" s="715"/>
      <c r="CC228" s="715"/>
      <c r="CD228" s="789"/>
      <c r="CE228" s="789"/>
      <c r="CF228" s="789"/>
      <c r="CG228" s="715"/>
      <c r="CH228" s="715"/>
      <c r="CI228" s="715"/>
      <c r="CJ228" s="715"/>
      <c r="CK228" s="715"/>
      <c r="CL228" s="715"/>
      <c r="CM228" s="715"/>
      <c r="CN228" s="715"/>
      <c r="CO228" s="715"/>
      <c r="CP228" s="715"/>
      <c r="CQ228" s="715"/>
      <c r="CR228" s="715"/>
      <c r="CS228" s="715"/>
      <c r="CT228" s="715"/>
      <c r="CU228" s="715"/>
      <c r="CV228" s="556"/>
      <c r="CW228" s="789"/>
      <c r="CX228" s="1953"/>
      <c r="CY228" s="556"/>
      <c r="CZ228" s="580"/>
      <c r="DA228" s="400"/>
      <c r="DB228" s="400"/>
      <c r="DC228" s="400"/>
      <c r="DD228" s="400"/>
      <c r="DE228" s="400"/>
      <c r="DF228" s="589"/>
      <c r="DG228" s="589"/>
      <c r="DH228" s="589"/>
      <c r="DI228" s="589"/>
      <c r="DJ228" s="589"/>
      <c r="DK228" s="589"/>
      <c r="DL228" s="589"/>
      <c r="DM228" s="589"/>
      <c r="DN228" s="589"/>
      <c r="DO228" s="589"/>
      <c r="DP228" s="589"/>
      <c r="DQ228" s="589"/>
      <c r="DR228" s="589"/>
      <c r="DS228" s="589"/>
      <c r="DT228" s="589"/>
      <c r="DU228" s="589"/>
      <c r="DV228" s="589"/>
      <c r="DW228" s="589"/>
      <c r="DX228" s="589"/>
      <c r="DY228" s="776"/>
      <c r="DZ228" s="776"/>
      <c r="EA228" s="776"/>
      <c r="EB228" s="776"/>
      <c r="EC228" s="776"/>
      <c r="ED228" s="776"/>
      <c r="EE228" s="776"/>
      <c r="EF228" s="556"/>
      <c r="EG228" s="790"/>
      <c r="EH228" s="790"/>
      <c r="EI228" s="790"/>
      <c r="EJ228" s="790"/>
      <c r="EK228" s="790"/>
      <c r="EL228" s="790"/>
      <c r="EM228" s="790"/>
      <c r="EN228" s="790"/>
      <c r="EO228" s="537"/>
      <c r="EP228" s="767"/>
      <c r="EQ228" s="540"/>
      <c r="ER228" s="440"/>
      <c r="ES228" s="801"/>
      <c r="ET228" s="794"/>
      <c r="EU228" s="794"/>
      <c r="EV228" s="794"/>
      <c r="EW228" s="794"/>
      <c r="EX228" s="794"/>
      <c r="EY228" s="794"/>
      <c r="EZ228" s="679"/>
      <c r="FA228" s="679"/>
      <c r="FB228" s="679"/>
      <c r="FC228" s="679"/>
      <c r="FD228" s="679"/>
      <c r="FE228" s="679"/>
      <c r="FF228" s="679"/>
      <c r="FG228" s="679"/>
      <c r="FH228" s="795"/>
      <c r="FI228" s="679"/>
      <c r="FJ228" s="679"/>
      <c r="FK228" s="679"/>
      <c r="FL228" s="797"/>
      <c r="FM228" s="1961"/>
      <c r="FN228" s="797"/>
      <c r="FO228" s="798"/>
      <c r="FP228" s="797"/>
      <c r="FQ228" s="797"/>
      <c r="FR228" s="803"/>
      <c r="FS228" s="567"/>
      <c r="FT228" s="803"/>
      <c r="FU228" s="803"/>
      <c r="FV228" s="797"/>
      <c r="FW228" s="797"/>
      <c r="FX228" s="797"/>
      <c r="FY228" s="797"/>
      <c r="FZ228" s="797"/>
      <c r="GA228" s="797"/>
      <c r="GB228" s="797"/>
      <c r="GC228" s="797"/>
      <c r="GD228" s="797"/>
      <c r="GE228" s="797"/>
      <c r="GF228" s="797"/>
      <c r="GG228" s="797"/>
      <c r="GH228" s="797"/>
      <c r="GI228" s="797"/>
      <c r="GJ228" s="797"/>
      <c r="GK228" s="800"/>
      <c r="GL228" s="800"/>
      <c r="GM228" s="800"/>
      <c r="GN228" s="800"/>
      <c r="GO228" s="679"/>
      <c r="GP228" s="679"/>
      <c r="GQ228" s="679"/>
      <c r="GR228" s="679"/>
      <c r="GS228" s="679"/>
      <c r="GT228" s="679"/>
      <c r="GU228" s="679"/>
      <c r="GV228" s="679"/>
      <c r="GW228" s="679"/>
      <c r="GX228" s="679"/>
      <c r="GY228" s="679"/>
      <c r="GZ228" s="679"/>
      <c r="HA228" s="679"/>
      <c r="HB228" s="679"/>
      <c r="HC228" s="679"/>
      <c r="HD228" s="679"/>
      <c r="HE228" s="679"/>
      <c r="HF228" s="679"/>
      <c r="HG228" s="679"/>
      <c r="HH228" s="679"/>
      <c r="HI228" s="679"/>
      <c r="HJ228" s="679"/>
      <c r="HK228" s="679"/>
      <c r="HL228" s="679"/>
      <c r="HM228" s="679"/>
      <c r="HN228" s="679"/>
      <c r="HO228" s="679"/>
      <c r="HP228" s="679"/>
      <c r="HQ228" s="679"/>
      <c r="HR228" s="679"/>
      <c r="HS228" s="679"/>
      <c r="HT228" s="679"/>
      <c r="HU228" s="679"/>
      <c r="HV228" s="679"/>
      <c r="HW228" s="679"/>
      <c r="HX228" s="679"/>
      <c r="HY228" s="679"/>
      <c r="HZ228" s="679"/>
      <c r="IA228" s="679"/>
      <c r="IB228" s="679"/>
      <c r="IC228" s="679"/>
    </row>
    <row r="229" spans="2:237" s="611" customFormat="1" ht="26" hidden="1" customHeight="1">
      <c r="B229" s="1414"/>
      <c r="O229" s="514"/>
      <c r="P229" s="514"/>
      <c r="Q229" s="514"/>
      <c r="R229" s="514"/>
      <c r="S229" s="514"/>
      <c r="T229" s="514"/>
      <c r="U229" s="514"/>
      <c r="V229" s="514"/>
      <c r="W229" s="514"/>
      <c r="X229" s="511"/>
      <c r="Y229" s="511"/>
      <c r="Z229" s="511"/>
      <c r="AA229" s="511"/>
      <c r="AB229" s="511"/>
      <c r="AC229" s="511"/>
      <c r="AD229" s="511"/>
      <c r="AE229" s="511"/>
      <c r="AF229" s="511"/>
      <c r="AG229" s="511"/>
      <c r="AH229" s="511"/>
      <c r="AI229" s="511"/>
      <c r="AJ229" s="511"/>
      <c r="AK229" s="511"/>
      <c r="AL229" s="511"/>
      <c r="AM229" s="511"/>
      <c r="AN229" s="511"/>
      <c r="AO229" s="511"/>
      <c r="AP229" s="511"/>
      <c r="AQ229" s="511"/>
      <c r="AR229" s="511"/>
      <c r="AS229" s="511"/>
      <c r="AT229" s="511"/>
      <c r="AU229" s="511"/>
      <c r="AV229" s="511"/>
      <c r="AW229" s="512"/>
      <c r="AX229" s="512"/>
      <c r="AY229" s="512"/>
      <c r="AZ229" s="512"/>
      <c r="BA229" s="512"/>
      <c r="BB229" s="512"/>
      <c r="BC229" s="512"/>
      <c r="BD229" s="512"/>
      <c r="BE229" s="512"/>
      <c r="BF229" s="512"/>
      <c r="BG229" s="512"/>
      <c r="BH229" s="467"/>
      <c r="BI229" s="512"/>
      <c r="BJ229" s="1964"/>
      <c r="BK229" s="1951"/>
      <c r="BL229" s="1951"/>
      <c r="BM229" s="1951"/>
      <c r="BN229" s="1951"/>
      <c r="BO229" s="1951"/>
      <c r="BP229" s="1951"/>
      <c r="BQ229" s="1951"/>
      <c r="BR229" s="1951"/>
      <c r="BS229" s="1951"/>
      <c r="BT229" s="1951"/>
      <c r="BU229" s="1951"/>
      <c r="BV229" s="1951"/>
      <c r="BW229" s="1951" t="s">
        <v>610</v>
      </c>
      <c r="BX229" s="1951"/>
      <c r="BZ229" s="711"/>
      <c r="CA229" s="711"/>
      <c r="CB229" s="711"/>
      <c r="CC229" s="711"/>
      <c r="CD229" s="556"/>
      <c r="CE229" s="556"/>
      <c r="CF229" s="556"/>
      <c r="CG229" s="556"/>
      <c r="CH229" s="556"/>
      <c r="CI229" s="556"/>
      <c r="CJ229" s="556"/>
      <c r="CK229" s="556"/>
      <c r="CL229" s="556"/>
      <c r="CM229" s="556"/>
      <c r="CN229" s="556"/>
      <c r="CO229" s="556"/>
      <c r="CP229" s="556"/>
      <c r="CQ229" s="556"/>
      <c r="CR229" s="556"/>
      <c r="CS229" s="556"/>
      <c r="CT229" s="556"/>
      <c r="CU229" s="556"/>
      <c r="CV229" s="556"/>
      <c r="CW229" s="789"/>
      <c r="CX229" s="1953"/>
      <c r="CY229" s="556"/>
      <c r="CZ229" s="1955" t="s">
        <v>640</v>
      </c>
      <c r="DA229" s="1955"/>
      <c r="DB229" s="1955"/>
      <c r="DC229" s="1955"/>
      <c r="DD229" s="1955"/>
      <c r="DE229" s="400"/>
      <c r="DF229" s="789"/>
      <c r="DG229" s="711"/>
      <c r="DH229" s="711"/>
      <c r="DI229" s="711" t="s">
        <v>95</v>
      </c>
      <c r="DJ229" s="711"/>
      <c r="DK229" s="711"/>
      <c r="DL229" s="711"/>
      <c r="DM229" s="711"/>
      <c r="DN229" s="711"/>
      <c r="DO229" s="711"/>
      <c r="DP229" s="711"/>
      <c r="DQ229" s="711"/>
      <c r="DR229" s="711"/>
      <c r="DS229" s="711"/>
      <c r="DT229" s="711"/>
      <c r="DU229" s="711"/>
      <c r="DV229" s="711"/>
      <c r="DW229" s="711"/>
      <c r="DX229" s="711"/>
      <c r="DY229" s="1948">
        <f>FV237</f>
        <v>16.5</v>
      </c>
      <c r="DZ229" s="1948"/>
      <c r="EA229" s="1948"/>
      <c r="EB229" s="1948"/>
      <c r="EC229" s="1948"/>
      <c r="ED229" s="1948"/>
      <c r="EE229" s="1948"/>
      <c r="EF229" s="508"/>
      <c r="EG229" s="1947"/>
      <c r="EH229" s="1947"/>
      <c r="EI229" s="1947"/>
      <c r="EJ229" s="1947"/>
      <c r="EK229" s="1947"/>
      <c r="EL229" s="1947"/>
      <c r="EM229" s="1947"/>
      <c r="EN229" s="1947"/>
      <c r="EO229" s="400"/>
      <c r="EP229" s="767"/>
      <c r="EQ229" s="540"/>
      <c r="ER229" s="440"/>
      <c r="ES229" s="801"/>
      <c r="ET229" s="794"/>
      <c r="EU229" s="794"/>
      <c r="EV229" s="794"/>
      <c r="EW229" s="794"/>
      <c r="EX229" s="794"/>
      <c r="EY229" s="794"/>
      <c r="EZ229" s="679"/>
      <c r="FA229" s="679"/>
      <c r="FB229" s="679"/>
      <c r="FC229" s="679"/>
      <c r="FD229" s="679"/>
      <c r="FE229" s="679"/>
      <c r="FF229" s="679"/>
      <c r="FG229" s="679"/>
      <c r="FH229" s="795"/>
      <c r="FI229" s="679"/>
      <c r="FJ229" s="679"/>
      <c r="FK229" s="679"/>
      <c r="FL229" s="797"/>
      <c r="FM229" s="1961"/>
      <c r="FN229" s="797"/>
      <c r="FO229" s="788">
        <f>FM237</f>
        <v>0</v>
      </c>
      <c r="FP229" s="797"/>
      <c r="FQ229" s="797"/>
      <c r="FR229" s="797"/>
      <c r="FS229" s="797"/>
      <c r="FT229" s="797"/>
      <c r="FU229" s="797"/>
      <c r="FV229" s="797"/>
      <c r="FW229" s="797"/>
      <c r="FX229" s="797"/>
      <c r="FY229" s="797"/>
      <c r="FZ229" s="797"/>
      <c r="GA229" s="797"/>
      <c r="GB229" s="797"/>
      <c r="GC229" s="797"/>
      <c r="GD229" s="797"/>
      <c r="GE229" s="797"/>
      <c r="GF229" s="797"/>
      <c r="GG229" s="797"/>
      <c r="GH229" s="797"/>
      <c r="GI229" s="797"/>
      <c r="GJ229" s="797"/>
      <c r="GK229" s="800"/>
      <c r="GL229" s="800"/>
      <c r="GM229" s="800"/>
      <c r="GN229" s="800"/>
      <c r="GO229" s="679"/>
      <c r="GP229" s="679"/>
      <c r="GQ229" s="679"/>
      <c r="GR229" s="679"/>
      <c r="GS229" s="679"/>
      <c r="GT229" s="679"/>
      <c r="GU229" s="679"/>
      <c r="GV229" s="679"/>
      <c r="GW229" s="679"/>
      <c r="GX229" s="679"/>
      <c r="GY229" s="679"/>
      <c r="GZ229" s="679"/>
      <c r="HA229" s="679"/>
      <c r="HB229" s="679"/>
      <c r="HC229" s="679"/>
      <c r="HD229" s="679"/>
      <c r="HE229" s="679"/>
      <c r="HF229" s="679"/>
      <c r="HG229" s="679"/>
      <c r="HH229" s="679"/>
      <c r="HI229" s="679"/>
      <c r="HJ229" s="679"/>
      <c r="HK229" s="679"/>
      <c r="HL229" s="679"/>
      <c r="HM229" s="679"/>
      <c r="HN229" s="679"/>
      <c r="HO229" s="679"/>
      <c r="HP229" s="679"/>
      <c r="HQ229" s="679"/>
      <c r="HR229" s="679"/>
      <c r="HS229" s="679"/>
      <c r="HT229" s="679"/>
      <c r="HU229" s="679"/>
      <c r="HV229" s="679"/>
      <c r="HW229" s="679"/>
      <c r="HX229" s="679"/>
      <c r="HY229" s="679"/>
      <c r="HZ229" s="679"/>
      <c r="IA229" s="679"/>
      <c r="IB229" s="679"/>
      <c r="IC229" s="679"/>
    </row>
    <row r="230" spans="2:237" s="611" customFormat="1" ht="26" hidden="1" customHeight="1">
      <c r="B230" s="1414"/>
      <c r="O230" s="514"/>
      <c r="P230" s="514"/>
      <c r="Q230" s="514"/>
      <c r="R230" s="514"/>
      <c r="S230" s="514"/>
      <c r="T230" s="514"/>
      <c r="U230" s="514"/>
      <c r="V230" s="514"/>
      <c r="W230" s="514"/>
      <c r="X230" s="511"/>
      <c r="Y230" s="511"/>
      <c r="Z230" s="511"/>
      <c r="AA230" s="511"/>
      <c r="AB230" s="511"/>
      <c r="AC230" s="511"/>
      <c r="AD230" s="511"/>
      <c r="AE230" s="511"/>
      <c r="AF230" s="511"/>
      <c r="AG230" s="511"/>
      <c r="AH230" s="511"/>
      <c r="AI230" s="511"/>
      <c r="AJ230" s="511"/>
      <c r="AK230" s="511"/>
      <c r="AL230" s="511"/>
      <c r="AM230" s="511"/>
      <c r="AN230" s="511"/>
      <c r="AO230" s="511"/>
      <c r="AP230" s="511"/>
      <c r="AQ230" s="511"/>
      <c r="AR230" s="511"/>
      <c r="AS230" s="511"/>
      <c r="AT230" s="511"/>
      <c r="AU230" s="511"/>
      <c r="AV230" s="511"/>
      <c r="AW230" s="512"/>
      <c r="AX230" s="512"/>
      <c r="AY230" s="512"/>
      <c r="AZ230" s="512"/>
      <c r="BA230" s="512"/>
      <c r="BB230" s="512"/>
      <c r="BC230" s="512"/>
      <c r="BD230" s="512"/>
      <c r="BE230" s="512"/>
      <c r="BF230" s="512"/>
      <c r="BG230" s="512"/>
      <c r="BH230" s="467"/>
      <c r="BI230" s="512"/>
      <c r="BJ230" s="1964"/>
      <c r="BK230" s="1951"/>
      <c r="BL230" s="1951"/>
      <c r="BM230" s="1951"/>
      <c r="BN230" s="1951"/>
      <c r="BO230" s="1951"/>
      <c r="BP230" s="1951"/>
      <c r="BQ230" s="1951"/>
      <c r="BR230" s="1951"/>
      <c r="BS230" s="1951"/>
      <c r="BT230" s="1951"/>
      <c r="BU230" s="1951"/>
      <c r="BV230" s="1951"/>
      <c r="BW230" s="1951"/>
      <c r="BX230" s="1951"/>
      <c r="BY230" s="711"/>
      <c r="BZ230" s="711"/>
      <c r="CA230" s="711"/>
      <c r="CB230" s="711"/>
      <c r="CC230" s="711"/>
      <c r="CD230" s="400"/>
      <c r="CE230" s="400"/>
      <c r="CF230" s="400"/>
      <c r="CG230" s="400"/>
      <c r="CH230" s="400"/>
      <c r="CI230" s="400"/>
      <c r="CJ230" s="400"/>
      <c r="CK230" s="400"/>
      <c r="CL230" s="400"/>
      <c r="CM230" s="400"/>
      <c r="CN230" s="400"/>
      <c r="CO230" s="400"/>
      <c r="CP230" s="400"/>
      <c r="CQ230" s="400"/>
      <c r="CR230" s="400"/>
      <c r="CS230" s="400"/>
      <c r="CT230" s="400"/>
      <c r="CU230" s="400"/>
      <c r="CV230" s="400"/>
      <c r="CW230" s="789"/>
      <c r="CX230" s="1953"/>
      <c r="CY230" s="400"/>
      <c r="CZ230" s="1955"/>
      <c r="DA230" s="1955"/>
      <c r="DB230" s="1955"/>
      <c r="DC230" s="1955"/>
      <c r="DD230" s="1955"/>
      <c r="DE230" s="400"/>
      <c r="DF230" s="789"/>
      <c r="DG230" s="711"/>
      <c r="DH230" s="711"/>
      <c r="DI230" s="711" t="s">
        <v>96</v>
      </c>
      <c r="DJ230" s="711"/>
      <c r="DK230" s="711"/>
      <c r="DL230" s="711"/>
      <c r="DM230" s="711"/>
      <c r="DN230" s="711"/>
      <c r="DO230" s="711"/>
      <c r="DP230" s="711"/>
      <c r="DQ230" s="711"/>
      <c r="DR230" s="711"/>
      <c r="DS230" s="711"/>
      <c r="DT230" s="711"/>
      <c r="DU230" s="711"/>
      <c r="DV230" s="711"/>
      <c r="DW230" s="711"/>
      <c r="DX230" s="711"/>
      <c r="DY230" s="1962">
        <f>FV299</f>
        <v>0</v>
      </c>
      <c r="DZ230" s="1963"/>
      <c r="EA230" s="1963"/>
      <c r="EB230" s="1963"/>
      <c r="EC230" s="1963"/>
      <c r="ED230" s="1963"/>
      <c r="EE230" s="1963"/>
      <c r="EF230" s="400"/>
      <c r="EG230" s="1947"/>
      <c r="EH230" s="1947"/>
      <c r="EI230" s="1947"/>
      <c r="EJ230" s="1947"/>
      <c r="EK230" s="1947"/>
      <c r="EL230" s="1947"/>
      <c r="EM230" s="1947"/>
      <c r="EN230" s="1947"/>
      <c r="EO230" s="400"/>
      <c r="EP230" s="400"/>
      <c r="EQ230" s="540"/>
      <c r="ER230" s="440"/>
      <c r="ES230" s="801"/>
      <c r="ET230" s="794"/>
      <c r="EU230" s="794"/>
      <c r="EV230" s="794"/>
      <c r="EW230" s="794"/>
      <c r="EX230" s="794"/>
      <c r="EY230" s="794"/>
      <c r="EZ230" s="679"/>
      <c r="FA230" s="679"/>
      <c r="FB230" s="679"/>
      <c r="FC230" s="679"/>
      <c r="FD230" s="679"/>
      <c r="FE230" s="679"/>
      <c r="FF230" s="679"/>
      <c r="FG230" s="679"/>
      <c r="FH230" s="795"/>
      <c r="FI230" s="679"/>
      <c r="FJ230" s="679"/>
      <c r="FK230" s="679"/>
      <c r="FL230" s="797"/>
      <c r="FM230" s="802"/>
      <c r="FN230" s="797"/>
      <c r="FO230" s="788"/>
      <c r="FP230" s="797"/>
      <c r="FQ230" s="797"/>
      <c r="FR230" s="797"/>
      <c r="FS230" s="797"/>
      <c r="FT230" s="797"/>
      <c r="FU230" s="797"/>
      <c r="FV230" s="797"/>
      <c r="FW230" s="797"/>
      <c r="FX230" s="797"/>
      <c r="FY230" s="797"/>
      <c r="FZ230" s="797"/>
      <c r="GA230" s="797"/>
      <c r="GB230" s="797"/>
      <c r="GC230" s="797"/>
      <c r="GD230" s="797"/>
      <c r="GE230" s="797"/>
      <c r="GF230" s="797"/>
      <c r="GG230" s="797"/>
      <c r="GH230" s="797"/>
      <c r="GI230" s="797"/>
      <c r="GJ230" s="797"/>
      <c r="GK230" s="800"/>
      <c r="GL230" s="800"/>
      <c r="GM230" s="800"/>
      <c r="GN230" s="800"/>
      <c r="GO230" s="679"/>
      <c r="GP230" s="679"/>
      <c r="GQ230" s="679"/>
      <c r="GR230" s="679"/>
      <c r="GS230" s="679"/>
      <c r="GT230" s="679"/>
      <c r="GU230" s="679"/>
      <c r="GV230" s="679"/>
      <c r="GW230" s="679"/>
      <c r="GX230" s="679"/>
      <c r="GY230" s="679"/>
      <c r="GZ230" s="679"/>
      <c r="HA230" s="679"/>
      <c r="HB230" s="679"/>
      <c r="HC230" s="679"/>
      <c r="HD230" s="679"/>
      <c r="HE230" s="679"/>
      <c r="HF230" s="679"/>
      <c r="HG230" s="679"/>
      <c r="HH230" s="679"/>
      <c r="HI230" s="679"/>
      <c r="HJ230" s="679"/>
      <c r="HK230" s="679"/>
      <c r="HL230" s="679"/>
      <c r="HM230" s="679"/>
      <c r="HN230" s="679"/>
      <c r="HO230" s="679"/>
      <c r="HP230" s="679"/>
      <c r="HQ230" s="679"/>
      <c r="HR230" s="679"/>
      <c r="HS230" s="679"/>
      <c r="HT230" s="679"/>
      <c r="HU230" s="679"/>
      <c r="HV230" s="679"/>
      <c r="HW230" s="679"/>
      <c r="HX230" s="679"/>
      <c r="HY230" s="679"/>
      <c r="HZ230" s="679"/>
      <c r="IA230" s="679"/>
      <c r="IB230" s="679"/>
      <c r="IC230" s="679"/>
    </row>
    <row r="231" spans="2:237" s="611" customFormat="1" ht="10" hidden="1" customHeight="1">
      <c r="B231" s="14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1"/>
      <c r="Y231" s="511"/>
      <c r="Z231" s="511"/>
      <c r="AA231" s="511"/>
      <c r="AB231" s="511"/>
      <c r="AC231" s="511"/>
      <c r="AD231" s="511"/>
      <c r="AE231" s="511"/>
      <c r="AF231" s="511"/>
      <c r="AG231" s="511"/>
      <c r="AH231" s="511"/>
      <c r="AI231" s="511"/>
      <c r="AJ231" s="511"/>
      <c r="AK231" s="511"/>
      <c r="AL231" s="511"/>
      <c r="AM231" s="511"/>
      <c r="AN231" s="511"/>
      <c r="AO231" s="511"/>
      <c r="AP231" s="511"/>
      <c r="AQ231" s="511"/>
      <c r="AR231" s="511"/>
      <c r="AS231" s="511"/>
      <c r="AT231" s="511"/>
      <c r="AU231" s="511"/>
      <c r="AV231" s="511"/>
      <c r="AW231" s="512"/>
      <c r="AX231" s="512"/>
      <c r="AY231" s="512"/>
      <c r="AZ231" s="512"/>
      <c r="BA231" s="512"/>
      <c r="BB231" s="512"/>
      <c r="BC231" s="512"/>
      <c r="BD231" s="512"/>
      <c r="BE231" s="512"/>
      <c r="BF231" s="512"/>
      <c r="BG231" s="512"/>
      <c r="BH231" s="467"/>
      <c r="BI231" s="512"/>
      <c r="BJ231" s="804"/>
      <c r="BK231" s="556"/>
      <c r="BL231" s="556"/>
      <c r="BM231" s="556"/>
      <c r="BN231" s="556"/>
      <c r="BO231" s="556"/>
      <c r="BP231" s="556"/>
      <c r="BQ231" s="556"/>
      <c r="BR231" s="556"/>
      <c r="BS231" s="556"/>
      <c r="BT231" s="556"/>
      <c r="BU231" s="556"/>
      <c r="BV231" s="556"/>
      <c r="BW231" s="556"/>
      <c r="BX231" s="556"/>
      <c r="BY231" s="556"/>
      <c r="BZ231" s="556"/>
      <c r="CA231" s="556"/>
      <c r="CB231" s="556"/>
      <c r="CC231" s="556"/>
      <c r="CD231" s="556"/>
      <c r="CE231" s="556"/>
      <c r="CF231" s="556"/>
      <c r="CG231" s="556"/>
      <c r="CH231" s="556"/>
      <c r="CI231" s="556"/>
      <c r="CJ231" s="556"/>
      <c r="CK231" s="556"/>
      <c r="CL231" s="556"/>
      <c r="CM231" s="556"/>
      <c r="CN231" s="556"/>
      <c r="CO231" s="556"/>
      <c r="CP231" s="556"/>
      <c r="CQ231" s="556"/>
      <c r="CR231" s="556"/>
      <c r="CS231" s="556"/>
      <c r="CT231" s="556"/>
      <c r="CU231" s="556"/>
      <c r="CV231" s="556"/>
      <c r="CW231" s="556"/>
      <c r="CX231" s="1953"/>
      <c r="CY231" s="556"/>
      <c r="CZ231" s="538"/>
      <c r="DA231" s="681"/>
      <c r="DB231" s="681"/>
      <c r="DC231" s="681"/>
      <c r="DD231" s="681"/>
      <c r="DE231" s="400"/>
      <c r="DF231" s="400"/>
      <c r="DG231" s="400"/>
      <c r="DH231" s="400"/>
      <c r="DI231" s="400"/>
      <c r="DJ231" s="400"/>
      <c r="DK231" s="538"/>
      <c r="DL231" s="767"/>
      <c r="DM231" s="767"/>
      <c r="DN231" s="767"/>
      <c r="DO231" s="767"/>
      <c r="DP231" s="767"/>
      <c r="DQ231" s="767"/>
      <c r="DR231" s="767"/>
      <c r="DS231" s="767"/>
      <c r="DT231" s="767"/>
      <c r="DU231" s="767"/>
      <c r="DV231" s="767"/>
      <c r="DW231" s="767"/>
      <c r="DX231" s="767"/>
      <c r="DY231" s="767"/>
      <c r="DZ231" s="767"/>
      <c r="EA231" s="767"/>
      <c r="EB231" s="767"/>
      <c r="EC231" s="767"/>
      <c r="ED231" s="767"/>
      <c r="EE231" s="508"/>
      <c r="EF231" s="508"/>
      <c r="EG231" s="508"/>
      <c r="EH231" s="508"/>
      <c r="EI231" s="508"/>
      <c r="EJ231" s="400"/>
      <c r="EK231" s="400"/>
      <c r="EL231" s="400"/>
      <c r="EM231" s="400"/>
      <c r="EN231" s="400"/>
      <c r="EO231" s="400"/>
      <c r="EP231" s="805"/>
      <c r="EQ231" s="540"/>
      <c r="ER231" s="440"/>
      <c r="ES231" s="801"/>
      <c r="ET231" s="794"/>
      <c r="EU231" s="794"/>
      <c r="EV231" s="794"/>
      <c r="EW231" s="794"/>
      <c r="EX231" s="794"/>
      <c r="EY231" s="794"/>
      <c r="EZ231" s="679"/>
      <c r="FA231" s="679"/>
      <c r="FB231" s="679"/>
      <c r="FC231" s="679"/>
      <c r="FD231" s="679"/>
      <c r="FE231" s="679"/>
      <c r="FF231" s="679"/>
      <c r="FG231" s="679"/>
      <c r="FH231" s="795"/>
      <c r="FI231" s="679"/>
      <c r="FJ231" s="679"/>
      <c r="FK231" s="679"/>
      <c r="FL231" s="797"/>
      <c r="FM231" s="802"/>
      <c r="FN231" s="797"/>
      <c r="FO231" s="788"/>
      <c r="FP231" s="797"/>
      <c r="FQ231" s="797"/>
      <c r="FR231" s="797"/>
      <c r="FS231" s="797"/>
      <c r="FT231" s="797"/>
      <c r="FU231" s="797"/>
      <c r="FV231" s="797"/>
      <c r="FW231" s="797"/>
      <c r="FX231" s="797"/>
      <c r="FY231" s="797"/>
      <c r="FZ231" s="797"/>
      <c r="GA231" s="797"/>
      <c r="GB231" s="797"/>
      <c r="GC231" s="797"/>
      <c r="GD231" s="797"/>
      <c r="GE231" s="797"/>
      <c r="GF231" s="797"/>
      <c r="GG231" s="797"/>
      <c r="GH231" s="797"/>
      <c r="GI231" s="797"/>
      <c r="GJ231" s="797"/>
      <c r="GK231" s="800"/>
      <c r="GL231" s="800"/>
      <c r="GM231" s="800"/>
      <c r="GN231" s="800"/>
      <c r="GO231" s="679"/>
      <c r="GP231" s="679"/>
      <c r="GQ231" s="679"/>
      <c r="GR231" s="679"/>
      <c r="GS231" s="679"/>
      <c r="GT231" s="679"/>
      <c r="GU231" s="679"/>
      <c r="GV231" s="679"/>
      <c r="GW231" s="679"/>
      <c r="GX231" s="679"/>
      <c r="GY231" s="679"/>
      <c r="GZ231" s="679"/>
      <c r="HA231" s="679"/>
      <c r="HB231" s="679"/>
      <c r="HC231" s="679"/>
      <c r="HD231" s="679"/>
      <c r="HE231" s="679"/>
      <c r="HF231" s="679"/>
      <c r="HG231" s="679"/>
      <c r="HH231" s="679"/>
      <c r="HI231" s="679"/>
      <c r="HJ231" s="679"/>
      <c r="HK231" s="679"/>
      <c r="HL231" s="679"/>
      <c r="HM231" s="679"/>
      <c r="HN231" s="679"/>
      <c r="HO231" s="679"/>
      <c r="HP231" s="679"/>
      <c r="HQ231" s="679"/>
      <c r="HR231" s="679"/>
      <c r="HS231" s="679"/>
      <c r="HT231" s="679"/>
      <c r="HU231" s="679"/>
      <c r="HV231" s="679"/>
      <c r="HW231" s="679"/>
      <c r="HX231" s="679"/>
      <c r="HY231" s="679"/>
      <c r="HZ231" s="679"/>
      <c r="IA231" s="679"/>
      <c r="IB231" s="679"/>
      <c r="IC231" s="679"/>
    </row>
    <row r="232" spans="2:237" ht="10" hidden="1" customHeight="1">
      <c r="AW232" s="512"/>
      <c r="AY232" s="512"/>
      <c r="AZ232" s="512"/>
      <c r="BD232" s="512"/>
      <c r="BE232" s="512"/>
      <c r="BF232" s="512"/>
      <c r="BG232" s="512"/>
      <c r="BH232" s="467"/>
      <c r="BI232" s="512"/>
      <c r="BJ232" s="804"/>
      <c r="BK232" s="556"/>
      <c r="BL232" s="556"/>
      <c r="BM232" s="556"/>
      <c r="BN232" s="556"/>
      <c r="BO232" s="556"/>
      <c r="BP232" s="556"/>
      <c r="BQ232" s="556"/>
      <c r="BR232" s="437"/>
      <c r="BS232" s="437"/>
      <c r="BT232" s="437"/>
      <c r="BU232" s="437"/>
      <c r="BV232" s="437"/>
      <c r="BW232" s="437"/>
      <c r="BX232" s="437"/>
      <c r="BY232" s="437"/>
      <c r="BZ232" s="437"/>
      <c r="CA232" s="437"/>
      <c r="CB232" s="437"/>
      <c r="CC232" s="437"/>
      <c r="CD232" s="437"/>
      <c r="CE232" s="437"/>
      <c r="CF232" s="437"/>
      <c r="CG232" s="556"/>
      <c r="CH232" s="556"/>
      <c r="CI232" s="556"/>
      <c r="CJ232" s="556"/>
      <c r="CK232" s="437"/>
      <c r="CL232" s="437"/>
      <c r="CM232" s="437"/>
      <c r="CN232" s="437"/>
      <c r="CO232" s="437"/>
      <c r="CP232" s="437"/>
      <c r="CQ232" s="556"/>
      <c r="CR232" s="556"/>
      <c r="CS232" s="556"/>
      <c r="CT232" s="556"/>
      <c r="CU232" s="556"/>
      <c r="CV232" s="556"/>
      <c r="CW232" s="556"/>
      <c r="CX232" s="556"/>
      <c r="CY232" s="556"/>
      <c r="CZ232" s="400"/>
      <c r="DA232" s="681"/>
      <c r="DB232" s="681"/>
      <c r="DC232" s="681"/>
      <c r="DD232" s="681"/>
      <c r="DE232" s="556"/>
      <c r="DF232" s="1948"/>
      <c r="DG232" s="1948"/>
      <c r="DH232" s="1948"/>
      <c r="DI232" s="1948"/>
      <c r="DJ232" s="1948"/>
      <c r="DK232" s="1948"/>
      <c r="DL232" s="1948"/>
      <c r="DM232" s="1948"/>
      <c r="DN232" s="1948"/>
      <c r="DO232" s="1948"/>
      <c r="DP232" s="1948"/>
      <c r="DQ232" s="1948"/>
      <c r="DR232" s="1948"/>
      <c r="DS232" s="1948"/>
      <c r="DT232" s="1948"/>
      <c r="DU232" s="1948"/>
      <c r="DV232" s="1948"/>
      <c r="DW232" s="1948"/>
      <c r="DX232" s="1948"/>
      <c r="DY232" s="437"/>
      <c r="DZ232" s="437"/>
      <c r="EA232" s="437"/>
      <c r="EB232" s="437"/>
      <c r="EC232" s="437"/>
      <c r="ED232" s="437"/>
      <c r="EE232" s="437"/>
      <c r="EF232" s="538"/>
      <c r="EG232" s="400"/>
      <c r="EH232" s="400"/>
      <c r="EI232" s="400"/>
      <c r="EJ232" s="400"/>
      <c r="EK232" s="400"/>
      <c r="EL232" s="400"/>
      <c r="EM232" s="400"/>
      <c r="EN232" s="400"/>
      <c r="EO232" s="400"/>
      <c r="EP232" s="439"/>
      <c r="EQ232" s="414"/>
      <c r="ER232" s="806"/>
      <c r="ES232" s="807"/>
      <c r="ET232" s="808"/>
      <c r="EU232" s="808"/>
      <c r="EV232" s="808"/>
      <c r="EW232" s="808"/>
      <c r="EX232" s="109"/>
      <c r="EY232" s="109"/>
      <c r="FH232" s="57">
        <f>IF(AT139="",-1,0)</f>
        <v>-1</v>
      </c>
      <c r="FL232" s="803"/>
      <c r="FM232" s="803"/>
      <c r="FN232" s="803"/>
      <c r="FO232" s="65"/>
      <c r="FP232" s="788">
        <f>GE518</f>
        <v>0</v>
      </c>
      <c r="FQ232" s="788" t="s">
        <v>1</v>
      </c>
      <c r="FR232" s="803">
        <f>GE515</f>
        <v>0</v>
      </c>
      <c r="FS232" s="65" t="str">
        <f>AS91</f>
        <v/>
      </c>
      <c r="FT232" s="1"/>
      <c r="FU232" s="1">
        <f>GD338</f>
        <v>0</v>
      </c>
      <c r="FV232" s="803"/>
      <c r="FW232" s="803"/>
      <c r="FX232" s="803"/>
      <c r="FY232" s="567"/>
      <c r="FZ232" s="567"/>
      <c r="GA232" s="788"/>
      <c r="GB232" s="788"/>
      <c r="GC232" s="788"/>
      <c r="GD232" s="788"/>
      <c r="GE232" s="788"/>
      <c r="GF232" s="788"/>
      <c r="GG232" s="788"/>
      <c r="GH232" s="788"/>
      <c r="GI232" s="788"/>
      <c r="GJ232" s="788"/>
      <c r="GK232" s="678"/>
      <c r="GL232" s="800"/>
      <c r="GM232" s="677"/>
      <c r="GN232" s="678"/>
      <c r="GO232" s="604"/>
      <c r="GP232" s="604"/>
      <c r="GQ232" s="56"/>
      <c r="GR232" s="56"/>
      <c r="GS232" s="56"/>
      <c r="GT232" s="56"/>
      <c r="GU232" s="56"/>
      <c r="GV232" s="56"/>
      <c r="GW232" s="56"/>
      <c r="GX232" s="56"/>
      <c r="GY232" s="56"/>
      <c r="GZ232" s="56"/>
      <c r="HA232" s="56"/>
      <c r="HB232" s="56"/>
      <c r="HC232" s="56"/>
      <c r="HD232" s="56"/>
      <c r="HE232" s="56"/>
      <c r="HF232" s="56"/>
      <c r="HG232" s="56"/>
      <c r="HH232" s="630"/>
      <c r="HI232" s="630"/>
      <c r="HJ232" s="56"/>
      <c r="HK232" s="56"/>
      <c r="HL232" s="56"/>
      <c r="HM232" s="56"/>
      <c r="HN232" s="56"/>
      <c r="HO232" s="56"/>
      <c r="HP232" s="56"/>
      <c r="HQ232" s="56"/>
      <c r="HR232" s="56"/>
      <c r="HS232" s="56"/>
      <c r="HT232" s="56"/>
      <c r="HU232" s="56"/>
      <c r="HV232" s="56"/>
      <c r="HW232" s="56"/>
      <c r="HX232" s="56"/>
      <c r="HY232" s="56"/>
      <c r="HZ232" s="56"/>
      <c r="IA232" s="56"/>
      <c r="IB232" s="56"/>
      <c r="IC232" s="56"/>
    </row>
    <row r="233" spans="2:237" ht="25" hidden="1" customHeight="1">
      <c r="AW233" s="512"/>
      <c r="AY233" s="512"/>
      <c r="AZ233" s="512"/>
      <c r="BD233" s="512"/>
      <c r="BE233" s="512"/>
      <c r="BF233" s="512"/>
      <c r="BG233" s="512"/>
      <c r="BH233" s="467"/>
      <c r="BI233" s="512"/>
      <c r="BJ233" s="804"/>
      <c r="BK233" s="556"/>
      <c r="BL233" s="556"/>
      <c r="BM233" s="556"/>
      <c r="BN233" s="556"/>
      <c r="BO233" s="556"/>
      <c r="BP233" s="556"/>
      <c r="BQ233" s="556"/>
      <c r="BR233" s="437"/>
      <c r="BS233" s="437"/>
      <c r="BT233" s="437"/>
      <c r="BU233" s="437"/>
      <c r="BV233" s="437"/>
      <c r="BW233" s="437"/>
      <c r="BX233" s="437"/>
      <c r="BY233" s="437"/>
      <c r="BZ233" s="437"/>
      <c r="CA233" s="437"/>
      <c r="CB233" s="437"/>
      <c r="CC233" s="437"/>
      <c r="CD233" s="437"/>
      <c r="CE233" s="437"/>
      <c r="CF233" s="437"/>
      <c r="CG233" s="488"/>
      <c r="CH233" s="488"/>
      <c r="CI233" s="556"/>
      <c r="CJ233" s="556"/>
      <c r="CK233" s="437"/>
      <c r="CL233" s="488"/>
      <c r="CM233" s="488"/>
      <c r="CN233" s="488"/>
      <c r="CO233" s="488"/>
      <c r="CP233" s="488"/>
      <c r="CQ233" s="556"/>
      <c r="CR233" s="556"/>
      <c r="CS233" s="556"/>
      <c r="CT233" s="556"/>
      <c r="CU233" s="556"/>
      <c r="CV233" s="556"/>
      <c r="CW233" s="556"/>
      <c r="CX233" s="556"/>
      <c r="CY233" s="556"/>
      <c r="CZ233" s="400"/>
      <c r="DA233" s="681"/>
      <c r="DB233" s="681"/>
      <c r="DC233" s="681"/>
      <c r="DD233" s="681"/>
      <c r="DE233" s="556"/>
      <c r="DF233" s="1948"/>
      <c r="DG233" s="1948"/>
      <c r="DH233" s="1948"/>
      <c r="DI233" s="1948"/>
      <c r="DJ233" s="1948"/>
      <c r="DK233" s="1948"/>
      <c r="DL233" s="1948"/>
      <c r="DM233" s="1948"/>
      <c r="DN233" s="1948"/>
      <c r="DO233" s="1948"/>
      <c r="DP233" s="1948"/>
      <c r="DQ233" s="1948"/>
      <c r="DR233" s="1948"/>
      <c r="DS233" s="1948"/>
      <c r="DT233" s="1948"/>
      <c r="DU233" s="1948"/>
      <c r="DV233" s="1948"/>
      <c r="DW233" s="1948"/>
      <c r="DX233" s="1948"/>
      <c r="DY233" s="437"/>
      <c r="DZ233" s="437"/>
      <c r="EA233" s="437"/>
      <c r="EB233" s="437"/>
      <c r="EC233" s="437"/>
      <c r="ED233" s="437"/>
      <c r="EE233" s="437"/>
      <c r="EF233" s="400"/>
      <c r="EG233" s="1949"/>
      <c r="EH233" s="1949"/>
      <c r="EI233" s="1949"/>
      <c r="EJ233" s="1950"/>
      <c r="EK233" s="1950"/>
      <c r="EL233" s="1950"/>
      <c r="EM233" s="1950"/>
      <c r="EN233" s="1950"/>
      <c r="EO233" s="1950"/>
      <c r="EP233" s="439"/>
      <c r="EQ233" s="414"/>
      <c r="ER233" s="806"/>
      <c r="ES233" s="807"/>
      <c r="ET233" s="808"/>
      <c r="EU233" s="808"/>
      <c r="EV233" s="808"/>
      <c r="EW233" s="808"/>
      <c r="EX233" s="109"/>
      <c r="EY233" s="109"/>
      <c r="FH233" s="57">
        <f>FH226+FH232</f>
        <v>-2</v>
      </c>
      <c r="FL233" s="803"/>
      <c r="FM233" s="803"/>
      <c r="FN233" s="803"/>
      <c r="FO233" s="788"/>
      <c r="FP233" s="788">
        <f>GE528</f>
        <v>0</v>
      </c>
      <c r="FQ233" s="788" t="s">
        <v>10</v>
      </c>
      <c r="FR233" s="65">
        <f>GE524</f>
        <v>0</v>
      </c>
      <c r="FS233" s="567">
        <f>GE525</f>
        <v>0</v>
      </c>
      <c r="FT233" s="803"/>
      <c r="FU233" s="1">
        <f>GD339</f>
        <v>0</v>
      </c>
      <c r="FV233" s="803">
        <f>FU232+FU233</f>
        <v>0</v>
      </c>
      <c r="FW233" s="803">
        <f>AA49</f>
        <v>0</v>
      </c>
      <c r="FX233" s="803">
        <f>FV233*FW233</f>
        <v>0</v>
      </c>
      <c r="FY233" s="567"/>
      <c r="FZ233" s="567"/>
      <c r="GA233" s="788"/>
      <c r="GB233" s="788"/>
      <c r="GC233" s="788"/>
      <c r="GD233" s="788"/>
      <c r="GE233" s="788"/>
      <c r="GF233" s="788"/>
      <c r="GG233" s="788"/>
      <c r="GH233" s="788"/>
      <c r="GI233" s="788"/>
      <c r="GJ233" s="788"/>
      <c r="GK233" s="678"/>
      <c r="GL233" s="800"/>
      <c r="GM233" s="677"/>
      <c r="GN233" s="678"/>
      <c r="GO233" s="604"/>
      <c r="GP233" s="604"/>
      <c r="GQ233" s="56"/>
      <c r="GR233" s="56"/>
      <c r="GS233" s="56"/>
      <c r="GT233" s="56"/>
      <c r="GU233" s="56"/>
      <c r="GV233" s="56"/>
      <c r="GW233" s="56"/>
      <c r="GX233" s="56"/>
      <c r="GY233" s="56"/>
      <c r="GZ233" s="56"/>
      <c r="HA233" s="56"/>
      <c r="HB233" s="56"/>
      <c r="HC233" s="56"/>
      <c r="HD233" s="56"/>
      <c r="HE233" s="56"/>
      <c r="HF233" s="56"/>
      <c r="HG233" s="56"/>
      <c r="HH233" s="630"/>
      <c r="HI233" s="630"/>
      <c r="HJ233" s="56"/>
      <c r="HK233" s="56"/>
      <c r="HL233" s="56"/>
      <c r="HM233" s="56"/>
      <c r="HN233" s="56"/>
      <c r="HO233" s="56"/>
      <c r="HP233" s="56"/>
      <c r="HQ233" s="56"/>
      <c r="HR233" s="56"/>
      <c r="HS233" s="56"/>
      <c r="HT233" s="56"/>
      <c r="HU233" s="56"/>
      <c r="HV233" s="56"/>
      <c r="HW233" s="56"/>
      <c r="HX233" s="56"/>
      <c r="HY233" s="56"/>
      <c r="HZ233" s="56"/>
      <c r="IA233" s="56"/>
      <c r="IB233" s="56"/>
      <c r="IC233" s="56"/>
    </row>
    <row r="234" spans="2:237" ht="25" hidden="1" customHeight="1">
      <c r="AW234" s="512"/>
      <c r="AY234" s="512"/>
      <c r="AZ234" s="512"/>
      <c r="BD234" s="512"/>
      <c r="BE234" s="512"/>
      <c r="BF234" s="512"/>
      <c r="BG234" s="512"/>
      <c r="BH234" s="467"/>
      <c r="BI234" s="512"/>
      <c r="BJ234" s="804"/>
      <c r="BK234" s="556"/>
      <c r="BL234" s="556"/>
      <c r="BM234" s="556"/>
      <c r="BN234" s="556"/>
      <c r="BO234" s="556"/>
      <c r="BP234" s="556"/>
      <c r="BQ234" s="556"/>
      <c r="BR234" s="437"/>
      <c r="BS234" s="437"/>
      <c r="BT234" s="437"/>
      <c r="BU234" s="437"/>
      <c r="BV234" s="437"/>
      <c r="BW234" s="437"/>
      <c r="BX234" s="437"/>
      <c r="BY234" s="437"/>
      <c r="BZ234" s="437"/>
      <c r="CA234" s="437"/>
      <c r="CB234" s="437"/>
      <c r="CC234" s="437"/>
      <c r="CD234" s="437"/>
      <c r="CE234" s="437"/>
      <c r="CF234" s="437"/>
      <c r="CG234" s="488"/>
      <c r="CH234" s="488"/>
      <c r="CI234" s="556"/>
      <c r="CJ234" s="556"/>
      <c r="CK234" s="437"/>
      <c r="CL234" s="488"/>
      <c r="CM234" s="488"/>
      <c r="CN234" s="488"/>
      <c r="CO234" s="488"/>
      <c r="CP234" s="488"/>
      <c r="CQ234" s="556"/>
      <c r="CR234" s="556"/>
      <c r="CS234" s="556"/>
      <c r="CT234" s="556"/>
      <c r="CU234" s="556"/>
      <c r="CV234" s="556"/>
      <c r="CW234" s="556"/>
      <c r="CX234" s="556"/>
      <c r="CY234" s="556"/>
      <c r="CZ234" s="400"/>
      <c r="DA234" s="681"/>
      <c r="DB234" s="681"/>
      <c r="DC234" s="681"/>
      <c r="DD234" s="681"/>
      <c r="DE234" s="555"/>
      <c r="DF234" s="1948"/>
      <c r="DG234" s="1948"/>
      <c r="DH234" s="1948"/>
      <c r="DI234" s="1948"/>
      <c r="DJ234" s="1948"/>
      <c r="DK234" s="1948"/>
      <c r="DL234" s="1948"/>
      <c r="DM234" s="1948"/>
      <c r="DN234" s="1948"/>
      <c r="DO234" s="1948"/>
      <c r="DP234" s="1948"/>
      <c r="DQ234" s="1948"/>
      <c r="DR234" s="1948"/>
      <c r="DS234" s="1948"/>
      <c r="DT234" s="1948"/>
      <c r="DU234" s="1948"/>
      <c r="DV234" s="1948"/>
      <c r="DW234" s="1948"/>
      <c r="DX234" s="1948"/>
      <c r="DY234" s="437"/>
      <c r="DZ234" s="437"/>
      <c r="EA234" s="437"/>
      <c r="EB234" s="437"/>
      <c r="EC234" s="437"/>
      <c r="ED234" s="437"/>
      <c r="EE234" s="437"/>
      <c r="EF234" s="400"/>
      <c r="EG234" s="1949"/>
      <c r="EH234" s="1949"/>
      <c r="EI234" s="1949"/>
      <c r="EJ234" s="1950"/>
      <c r="EK234" s="1950"/>
      <c r="EL234" s="1950"/>
      <c r="EM234" s="1950"/>
      <c r="EN234" s="1950"/>
      <c r="EO234" s="1950"/>
      <c r="EP234" s="439"/>
      <c r="EQ234" s="414"/>
      <c r="ER234" s="806"/>
      <c r="ES234" s="807"/>
      <c r="ET234" s="808"/>
      <c r="EU234" s="808"/>
      <c r="EV234" s="808"/>
      <c r="EW234" s="808"/>
      <c r="EX234" s="109"/>
      <c r="EY234" s="109"/>
      <c r="FH234" s="57"/>
      <c r="FJ234" s="630"/>
      <c r="FK234" s="630"/>
      <c r="FL234" s="803"/>
      <c r="FM234" s="803"/>
      <c r="FN234" s="803"/>
      <c r="FO234" s="788"/>
      <c r="FP234" s="788">
        <f>GF534</f>
        <v>0</v>
      </c>
      <c r="FQ234" s="788" t="s">
        <v>92</v>
      </c>
      <c r="FR234" s="803"/>
      <c r="FS234" s="567">
        <f>GE526</f>
        <v>0</v>
      </c>
      <c r="FT234" s="803">
        <f>GF534</f>
        <v>0</v>
      </c>
      <c r="FU234" s="803">
        <f>GE338</f>
        <v>0</v>
      </c>
      <c r="FV234" s="803">
        <f>FU234+FU235</f>
        <v>0</v>
      </c>
      <c r="FW234" s="803">
        <f>AA49</f>
        <v>0</v>
      </c>
      <c r="FX234" s="803">
        <f>FV234*FW234</f>
        <v>0</v>
      </c>
      <c r="FY234" s="567"/>
      <c r="FZ234" s="567"/>
      <c r="GA234" s="788"/>
      <c r="GB234" s="788"/>
      <c r="GC234" s="788"/>
      <c r="GD234" s="788"/>
      <c r="GE234" s="788"/>
      <c r="GF234" s="788"/>
      <c r="GG234" s="788"/>
      <c r="GH234" s="788"/>
      <c r="GI234" s="788"/>
      <c r="GJ234" s="788"/>
      <c r="GK234" s="678"/>
      <c r="GL234" s="800"/>
      <c r="GM234" s="800"/>
      <c r="GN234" s="678"/>
      <c r="GO234" s="604"/>
      <c r="GP234" s="604"/>
      <c r="GQ234" s="56"/>
      <c r="GR234" s="56"/>
      <c r="GS234" s="56"/>
      <c r="GT234" s="56"/>
      <c r="GU234" s="56"/>
      <c r="GV234" s="56"/>
      <c r="GW234" s="56"/>
      <c r="GX234" s="56"/>
      <c r="GY234" s="56"/>
      <c r="GZ234" s="56"/>
      <c r="HA234" s="56"/>
      <c r="HB234" s="56"/>
      <c r="HC234" s="56"/>
      <c r="HD234" s="56"/>
      <c r="HE234" s="56"/>
      <c r="HF234" s="56"/>
      <c r="HG234" s="56"/>
      <c r="HH234" s="630"/>
      <c r="HI234" s="630"/>
      <c r="HJ234" s="56"/>
      <c r="HK234" s="56"/>
      <c r="HL234" s="56"/>
      <c r="HM234" s="56"/>
      <c r="HN234" s="56"/>
      <c r="HO234" s="56"/>
      <c r="HP234" s="56"/>
      <c r="HQ234" s="56"/>
      <c r="HR234" s="56"/>
      <c r="HS234" s="56"/>
      <c r="HT234" s="56"/>
      <c r="HU234" s="56"/>
      <c r="HV234" s="56"/>
      <c r="HW234" s="56"/>
      <c r="HX234" s="56"/>
      <c r="HY234" s="56"/>
      <c r="HZ234" s="56"/>
      <c r="IA234" s="56"/>
      <c r="IB234" s="56"/>
      <c r="IC234" s="56"/>
    </row>
    <row r="235" spans="2:237" ht="25" hidden="1" customHeight="1">
      <c r="AW235" s="512"/>
      <c r="AY235" s="512"/>
      <c r="AZ235" s="512"/>
      <c r="BD235" s="512"/>
      <c r="BE235" s="512"/>
      <c r="BF235" s="512"/>
      <c r="BG235" s="512"/>
      <c r="BH235" s="467"/>
      <c r="BI235" s="512"/>
      <c r="BJ235" s="804"/>
      <c r="BK235" s="556"/>
      <c r="BL235" s="556"/>
      <c r="BM235" s="556"/>
      <c r="BN235" s="556"/>
      <c r="BO235" s="556"/>
      <c r="BP235" s="556"/>
      <c r="BQ235" s="556"/>
      <c r="BR235" s="437"/>
      <c r="BS235" s="437"/>
      <c r="BT235" s="437"/>
      <c r="BU235" s="437"/>
      <c r="BV235" s="437"/>
      <c r="BW235" s="437"/>
      <c r="BX235" s="437"/>
      <c r="BY235" s="437"/>
      <c r="BZ235" s="437"/>
      <c r="CA235" s="437"/>
      <c r="CB235" s="437"/>
      <c r="CC235" s="437"/>
      <c r="CD235" s="437"/>
      <c r="CE235" s="437"/>
      <c r="CF235" s="437"/>
      <c r="CG235" s="488"/>
      <c r="CH235" s="488"/>
      <c r="CI235" s="488"/>
      <c r="CJ235" s="488"/>
      <c r="CK235" s="437"/>
      <c r="CL235" s="488"/>
      <c r="CM235" s="488"/>
      <c r="CN235" s="488"/>
      <c r="CO235" s="488"/>
      <c r="CP235" s="488"/>
      <c r="CQ235" s="556"/>
      <c r="CR235" s="556"/>
      <c r="CS235" s="556"/>
      <c r="CT235" s="556"/>
      <c r="CU235" s="556"/>
      <c r="CV235" s="556"/>
      <c r="CW235" s="556"/>
      <c r="CX235" s="556"/>
      <c r="CY235" s="556"/>
      <c r="CZ235" s="400"/>
      <c r="DA235" s="681"/>
      <c r="DB235" s="681"/>
      <c r="DC235" s="681"/>
      <c r="DD235" s="681"/>
      <c r="DE235" s="556"/>
      <c r="DF235" s="1948"/>
      <c r="DG235" s="1948"/>
      <c r="DH235" s="1948"/>
      <c r="DI235" s="1948"/>
      <c r="DJ235" s="1948"/>
      <c r="DK235" s="1948"/>
      <c r="DL235" s="1948"/>
      <c r="DM235" s="1948"/>
      <c r="DN235" s="1948"/>
      <c r="DO235" s="1948"/>
      <c r="DP235" s="1948"/>
      <c r="DQ235" s="1948"/>
      <c r="DR235" s="1948"/>
      <c r="DS235" s="1948"/>
      <c r="DT235" s="1948"/>
      <c r="DU235" s="1948"/>
      <c r="DV235" s="1948"/>
      <c r="DW235" s="1948"/>
      <c r="DX235" s="1948"/>
      <c r="DY235" s="437"/>
      <c r="DZ235" s="437"/>
      <c r="EA235" s="437"/>
      <c r="EB235" s="437"/>
      <c r="EC235" s="437"/>
      <c r="ED235" s="437"/>
      <c r="EE235" s="437"/>
      <c r="EF235" s="400"/>
      <c r="EG235" s="1949"/>
      <c r="EH235" s="1949"/>
      <c r="EI235" s="1949"/>
      <c r="EJ235" s="1950"/>
      <c r="EK235" s="1950"/>
      <c r="EL235" s="1950"/>
      <c r="EM235" s="1950"/>
      <c r="EN235" s="1950"/>
      <c r="EO235" s="1950"/>
      <c r="EP235" s="697"/>
      <c r="EQ235" s="809"/>
      <c r="ER235" s="443"/>
      <c r="ES235" s="810"/>
      <c r="ET235" s="811"/>
      <c r="EU235" s="811"/>
      <c r="EV235" s="811"/>
      <c r="EW235" s="811"/>
      <c r="EX235" s="811"/>
      <c r="EY235" s="109"/>
      <c r="FH235" s="57"/>
      <c r="FJ235" s="630"/>
      <c r="FK235" s="630"/>
      <c r="FL235" s="803"/>
      <c r="FM235" s="803"/>
      <c r="FN235" s="803"/>
      <c r="FO235" s="788"/>
      <c r="FP235" s="788">
        <f>GE507</f>
        <v>0</v>
      </c>
      <c r="FQ235" s="788" t="s">
        <v>94</v>
      </c>
      <c r="FR235" s="803">
        <f>GE507</f>
        <v>0</v>
      </c>
      <c r="FS235" s="803">
        <f>FY361</f>
        <v>0</v>
      </c>
      <c r="FT235" s="803"/>
      <c r="FU235" s="803">
        <f>GE339</f>
        <v>0</v>
      </c>
      <c r="FV235" s="803"/>
      <c r="FW235" s="803"/>
      <c r="FX235" s="803"/>
      <c r="FY235" s="567"/>
      <c r="FZ235" s="567"/>
      <c r="GA235" s="788"/>
      <c r="GB235" s="788"/>
      <c r="GC235" s="788"/>
      <c r="GD235" s="788"/>
      <c r="GE235" s="788"/>
      <c r="GF235" s="788"/>
      <c r="GG235" s="788"/>
      <c r="GH235" s="788"/>
      <c r="GI235" s="788"/>
      <c r="GJ235" s="788"/>
      <c r="GK235" s="678"/>
      <c r="GL235" s="800"/>
      <c r="GM235" s="800"/>
      <c r="GN235" s="678"/>
      <c r="GO235" s="604"/>
      <c r="GP235" s="604"/>
      <c r="GQ235" s="56"/>
      <c r="GR235" s="56"/>
      <c r="GS235" s="56"/>
      <c r="GT235" s="56"/>
      <c r="GU235" s="56"/>
      <c r="GV235" s="56"/>
      <c r="GW235" s="56"/>
      <c r="GX235" s="56"/>
      <c r="GY235" s="56"/>
      <c r="GZ235" s="56"/>
      <c r="HA235" s="56"/>
      <c r="HB235" s="56"/>
      <c r="HC235" s="56"/>
      <c r="HD235" s="56"/>
      <c r="HE235" s="56"/>
      <c r="HF235" s="56"/>
      <c r="HG235" s="56"/>
      <c r="HH235" s="630"/>
      <c r="HI235" s="630"/>
      <c r="HJ235" s="56"/>
      <c r="HK235" s="56"/>
      <c r="HL235" s="56"/>
      <c r="HM235" s="56"/>
      <c r="HN235" s="56"/>
      <c r="HO235" s="56"/>
      <c r="HP235" s="56"/>
      <c r="HQ235" s="56"/>
      <c r="HR235" s="56"/>
      <c r="HS235" s="56"/>
      <c r="HT235" s="56"/>
      <c r="HU235" s="56"/>
      <c r="HV235" s="56"/>
      <c r="HW235" s="56"/>
      <c r="HX235" s="56"/>
      <c r="HY235" s="56"/>
      <c r="HZ235" s="56"/>
      <c r="IA235" s="56"/>
      <c r="IB235" s="56"/>
      <c r="IC235" s="56"/>
    </row>
    <row r="236" spans="2:237" ht="25" hidden="1" customHeight="1">
      <c r="AW236" s="512"/>
      <c r="AY236" s="512"/>
      <c r="AZ236" s="512"/>
      <c r="BD236" s="512"/>
      <c r="BE236" s="512"/>
      <c r="BF236" s="512"/>
      <c r="BG236" s="512"/>
      <c r="BH236" s="467"/>
      <c r="BI236" s="512"/>
      <c r="BJ236" s="804"/>
      <c r="BK236" s="556"/>
      <c r="BL236" s="556"/>
      <c r="BM236" s="556"/>
      <c r="BN236" s="556"/>
      <c r="BO236" s="556"/>
      <c r="BP236" s="556"/>
      <c r="BQ236" s="556"/>
      <c r="BR236" s="437"/>
      <c r="BS236" s="437"/>
      <c r="BT236" s="437"/>
      <c r="BU236" s="437"/>
      <c r="BV236" s="437"/>
      <c r="BW236" s="437"/>
      <c r="BX236" s="437"/>
      <c r="BY236" s="437"/>
      <c r="BZ236" s="437"/>
      <c r="CA236" s="437"/>
      <c r="CB236" s="437"/>
      <c r="CC236" s="437"/>
      <c r="CD236" s="437"/>
      <c r="CE236" s="556"/>
      <c r="CF236" s="556"/>
      <c r="CG236" s="556"/>
      <c r="CH236" s="556"/>
      <c r="CI236" s="556"/>
      <c r="CJ236" s="556"/>
      <c r="CK236" s="556"/>
      <c r="CL236" s="556"/>
      <c r="CM236" s="556"/>
      <c r="CN236" s="556"/>
      <c r="CO236" s="556"/>
      <c r="CP236" s="556"/>
      <c r="CQ236" s="556"/>
      <c r="CR236" s="556"/>
      <c r="CS236" s="556"/>
      <c r="CT236" s="556"/>
      <c r="CU236" s="556"/>
      <c r="CV236" s="556"/>
      <c r="CW236" s="556"/>
      <c r="CX236" s="556"/>
      <c r="CY236" s="556"/>
      <c r="CZ236" s="400"/>
      <c r="DA236" s="681"/>
      <c r="DB236" s="681"/>
      <c r="DC236" s="681"/>
      <c r="DD236" s="681"/>
      <c r="DE236" s="556"/>
      <c r="DF236" s="437"/>
      <c r="DG236" s="437"/>
      <c r="DH236" s="437"/>
      <c r="DI236" s="437"/>
      <c r="DJ236" s="437"/>
      <c r="DK236" s="437"/>
      <c r="DL236" s="437"/>
      <c r="DM236" s="437"/>
      <c r="DN236" s="437"/>
      <c r="DO236" s="437"/>
      <c r="DP236" s="437"/>
      <c r="DQ236" s="437"/>
      <c r="DR236" s="437"/>
      <c r="DS236" s="437"/>
      <c r="DT236" s="437"/>
      <c r="DU236" s="437"/>
      <c r="DV236" s="437"/>
      <c r="DW236" s="437"/>
      <c r="DX236" s="437"/>
      <c r="DY236" s="437"/>
      <c r="DZ236" s="437"/>
      <c r="EA236" s="437"/>
      <c r="EB236" s="437"/>
      <c r="EC236" s="437"/>
      <c r="ED236" s="437"/>
      <c r="EE236" s="437"/>
      <c r="EF236" s="400"/>
      <c r="EG236" s="556"/>
      <c r="EH236" s="556"/>
      <c r="EI236" s="556"/>
      <c r="EJ236" s="556"/>
      <c r="EK236" s="556"/>
      <c r="EL236" s="556"/>
      <c r="EM236" s="556"/>
      <c r="EN236" s="556"/>
      <c r="EO236" s="537"/>
      <c r="EP236" s="697"/>
      <c r="EQ236" s="809"/>
      <c r="ER236" s="443"/>
      <c r="ES236" s="810"/>
      <c r="ET236" s="811"/>
      <c r="EU236" s="811"/>
      <c r="EV236" s="811"/>
      <c r="EW236" s="811"/>
      <c r="EX236" s="811"/>
      <c r="EY236" s="109"/>
      <c r="FH236" s="57"/>
      <c r="FM236" s="65"/>
      <c r="FO236" s="788"/>
      <c r="FP236" s="788">
        <f>GE509</f>
        <v>0</v>
      </c>
      <c r="FQ236" s="788" t="s">
        <v>82</v>
      </c>
      <c r="FR236" s="803">
        <f>FY360</f>
        <v>0</v>
      </c>
      <c r="FS236" s="803">
        <f>FY362</f>
        <v>0</v>
      </c>
      <c r="FT236" s="803"/>
      <c r="FU236" s="803"/>
      <c r="FV236" s="803"/>
      <c r="FW236" s="803"/>
      <c r="FX236" s="803"/>
      <c r="FY236" s="567"/>
      <c r="FZ236" s="567"/>
      <c r="GA236" s="788"/>
      <c r="GB236" s="788"/>
      <c r="GC236" s="788"/>
      <c r="GD236" s="788"/>
      <c r="GE236" s="788"/>
      <c r="GF236" s="788"/>
      <c r="GG236" s="788"/>
      <c r="GH236" s="788"/>
      <c r="GI236" s="788"/>
      <c r="GJ236" s="788"/>
      <c r="GK236" s="678"/>
      <c r="GL236" s="800"/>
      <c r="GM236" s="800"/>
      <c r="GN236" s="678"/>
      <c r="GO236" s="604"/>
      <c r="GP236" s="604"/>
      <c r="GQ236" s="56"/>
      <c r="GR236" s="56"/>
      <c r="GS236" s="56"/>
      <c r="GT236" s="56"/>
      <c r="GU236" s="56"/>
      <c r="GV236" s="56"/>
      <c r="GW236" s="56"/>
      <c r="GX236" s="56"/>
      <c r="GY236" s="56"/>
      <c r="GZ236" s="56"/>
      <c r="HA236" s="56"/>
      <c r="HB236" s="56"/>
      <c r="HC236" s="56"/>
      <c r="HD236" s="56"/>
      <c r="HE236" s="56"/>
      <c r="HF236" s="56"/>
      <c r="HG236" s="56"/>
      <c r="HH236" s="630"/>
      <c r="HI236" s="630"/>
      <c r="HJ236" s="56"/>
      <c r="HK236" s="56"/>
      <c r="HL236" s="56"/>
      <c r="HM236" s="56"/>
      <c r="HN236" s="56"/>
      <c r="HO236" s="56"/>
      <c r="HP236" s="56"/>
      <c r="HQ236" s="56"/>
      <c r="HR236" s="56"/>
      <c r="HS236" s="56"/>
      <c r="HT236" s="56"/>
      <c r="HU236" s="56"/>
      <c r="HV236" s="56"/>
      <c r="HW236" s="56"/>
      <c r="HX236" s="56"/>
      <c r="HY236" s="56"/>
      <c r="HZ236" s="56"/>
      <c r="IA236" s="56"/>
      <c r="IB236" s="56"/>
      <c r="IC236" s="56"/>
    </row>
    <row r="237" spans="2:237" ht="25" hidden="1" customHeight="1">
      <c r="AW237" s="512"/>
      <c r="AY237" s="512"/>
      <c r="AZ237" s="512"/>
      <c r="BD237" s="512"/>
      <c r="BE237" s="512"/>
      <c r="BF237" s="512"/>
      <c r="BG237" s="512"/>
      <c r="BH237" s="467"/>
      <c r="BI237" s="512"/>
      <c r="BJ237" s="804"/>
      <c r="BK237" s="556"/>
      <c r="BL237" s="556"/>
      <c r="BM237" s="556"/>
      <c r="BN237" s="556"/>
      <c r="BO237" s="556"/>
      <c r="BP237" s="556"/>
      <c r="BQ237" s="556"/>
      <c r="BR237" s="556"/>
      <c r="BS237" s="556"/>
      <c r="BT237" s="556"/>
      <c r="BU237" s="556"/>
      <c r="BV237" s="556"/>
      <c r="BW237" s="556"/>
      <c r="BX237" s="556"/>
      <c r="BY237" s="556"/>
      <c r="BZ237" s="556"/>
      <c r="CA237" s="556"/>
      <c r="CB237" s="556"/>
      <c r="CC237" s="556"/>
      <c r="CD237" s="556"/>
      <c r="CE237" s="556"/>
      <c r="CF237" s="556"/>
      <c r="CG237" s="556"/>
      <c r="CH237" s="556"/>
      <c r="CI237" s="556"/>
      <c r="CJ237" s="556"/>
      <c r="CK237" s="556"/>
      <c r="CL237" s="556"/>
      <c r="CM237" s="556"/>
      <c r="CN237" s="556"/>
      <c r="CO237" s="556"/>
      <c r="CP237" s="556"/>
      <c r="CQ237" s="556"/>
      <c r="CR237" s="556"/>
      <c r="CS237" s="556"/>
      <c r="CT237" s="556"/>
      <c r="CU237" s="556"/>
      <c r="CV237" s="556"/>
      <c r="CW237" s="556"/>
      <c r="CX237" s="556"/>
      <c r="CY237" s="556"/>
      <c r="CZ237" s="445"/>
      <c r="DA237" s="681"/>
      <c r="DB237" s="681"/>
      <c r="DC237" s="681"/>
      <c r="DD237" s="681"/>
      <c r="DE237" s="400"/>
      <c r="DF237" s="437"/>
      <c r="DG237" s="437"/>
      <c r="DH237" s="437"/>
      <c r="DI237" s="437"/>
      <c r="DJ237" s="437"/>
      <c r="DK237" s="437"/>
      <c r="DL237" s="437"/>
      <c r="DM237" s="437"/>
      <c r="DN237" s="437"/>
      <c r="DO237" s="437"/>
      <c r="DP237" s="437"/>
      <c r="DQ237" s="437"/>
      <c r="DR237" s="437"/>
      <c r="DS237" s="437"/>
      <c r="DT237" s="437"/>
      <c r="DU237" s="437"/>
      <c r="DV237" s="437"/>
      <c r="DW237" s="437"/>
      <c r="DX237" s="437"/>
      <c r="DY237" s="437"/>
      <c r="DZ237" s="437"/>
      <c r="EA237" s="437"/>
      <c r="EB237" s="437"/>
      <c r="EC237" s="437"/>
      <c r="ED237" s="437"/>
      <c r="EE237" s="437"/>
      <c r="EF237" s="443"/>
      <c r="EG237" s="443"/>
      <c r="EH237" s="443"/>
      <c r="EI237" s="443"/>
      <c r="EJ237" s="443"/>
      <c r="EK237" s="443"/>
      <c r="EL237" s="443"/>
      <c r="EM237" s="443"/>
      <c r="EN237" s="443"/>
      <c r="EO237" s="443"/>
      <c r="EP237" s="713"/>
      <c r="EQ237" s="809"/>
      <c r="ER237" s="443"/>
      <c r="ES237" s="810"/>
      <c r="ET237" s="811"/>
      <c r="EU237" s="811"/>
      <c r="EV237" s="811"/>
      <c r="EW237" s="811"/>
      <c r="EX237" s="811"/>
      <c r="EY237" s="109"/>
      <c r="FH237" s="57"/>
      <c r="FL237" s="803"/>
      <c r="FM237" s="65"/>
      <c r="FO237" s="788"/>
      <c r="FP237" s="788">
        <f>SUM(FP232:FP236)</f>
        <v>0</v>
      </c>
      <c r="FR237" s="803">
        <f>SUM(FR232:FR236)</f>
        <v>0</v>
      </c>
      <c r="FS237" s="803">
        <f>SUM(FS232:FS236)</f>
        <v>0</v>
      </c>
      <c r="FT237" s="65">
        <f>FT234</f>
        <v>0</v>
      </c>
      <c r="FU237" s="803">
        <f>IF(FX233&gt;=FX234,FX233,IF(FX234&gt;FX233,FX234))</f>
        <v>0</v>
      </c>
      <c r="FV237" s="803">
        <f>O152+FR237+FS237+FT237+FU237</f>
        <v>16.5</v>
      </c>
      <c r="FW237" s="803"/>
      <c r="FX237" s="803"/>
      <c r="FY237" s="567"/>
      <c r="FZ237" s="567"/>
      <c r="GA237" s="788"/>
      <c r="GB237" s="788"/>
      <c r="GC237" s="788"/>
      <c r="GD237" s="788"/>
      <c r="GE237" s="788"/>
      <c r="GF237" s="788"/>
      <c r="GG237" s="788"/>
      <c r="GH237" s="788"/>
      <c r="GI237" s="788"/>
      <c r="GJ237" s="788"/>
      <c r="GK237" s="678"/>
      <c r="GL237" s="800"/>
      <c r="GM237" s="800"/>
      <c r="GN237" s="678"/>
      <c r="GO237" s="604"/>
      <c r="GP237" s="604"/>
      <c r="GQ237" s="56"/>
      <c r="GR237" s="56"/>
      <c r="GS237" s="56"/>
      <c r="GT237" s="56"/>
      <c r="GU237" s="56"/>
      <c r="GV237" s="56"/>
      <c r="GW237" s="56"/>
      <c r="GX237" s="56"/>
      <c r="GY237" s="56"/>
      <c r="GZ237" s="56"/>
      <c r="HA237" s="56"/>
      <c r="HB237" s="56"/>
      <c r="HC237" s="56"/>
      <c r="HD237" s="56"/>
      <c r="HE237" s="56"/>
      <c r="HF237" s="56"/>
      <c r="HG237" s="56"/>
      <c r="HH237" s="630"/>
      <c r="HI237" s="630"/>
      <c r="HJ237" s="56"/>
      <c r="HK237" s="56"/>
      <c r="HL237" s="56"/>
      <c r="HM237" s="56"/>
      <c r="HN237" s="56"/>
      <c r="HO237" s="56"/>
      <c r="HP237" s="56"/>
      <c r="HQ237" s="56"/>
      <c r="HR237" s="56"/>
      <c r="HS237" s="56"/>
      <c r="HT237" s="56"/>
      <c r="HU237" s="56"/>
      <c r="HV237" s="56"/>
      <c r="HW237" s="56"/>
      <c r="HX237" s="56"/>
      <c r="HY237" s="56"/>
      <c r="HZ237" s="56"/>
      <c r="IA237" s="56"/>
      <c r="IB237" s="56"/>
      <c r="IC237" s="56"/>
    </row>
    <row r="238" spans="2:237" ht="4" hidden="1" customHeight="1">
      <c r="AW238" s="512"/>
      <c r="AY238" s="512"/>
      <c r="AZ238" s="512"/>
      <c r="BD238" s="512"/>
      <c r="BE238" s="512"/>
      <c r="BF238" s="512"/>
      <c r="BG238" s="512"/>
      <c r="BH238" s="467"/>
      <c r="BI238" s="512"/>
      <c r="BJ238" s="522"/>
      <c r="BK238" s="385"/>
      <c r="BL238" s="385"/>
      <c r="BM238" s="385"/>
      <c r="BN238" s="385"/>
      <c r="BO238" s="385"/>
      <c r="BP238" s="385"/>
      <c r="BQ238" s="385"/>
      <c r="BR238" s="385"/>
      <c r="BS238" s="385"/>
      <c r="BT238" s="385"/>
      <c r="BU238" s="385"/>
      <c r="BV238" s="385"/>
      <c r="BW238" s="385"/>
      <c r="BX238" s="385"/>
      <c r="BY238" s="385"/>
      <c r="BZ238" s="385"/>
      <c r="CA238" s="385"/>
      <c r="CB238" s="385"/>
      <c r="CC238" s="385"/>
      <c r="CD238" s="385"/>
      <c r="CE238" s="385"/>
      <c r="CF238" s="385"/>
      <c r="CG238" s="385"/>
      <c r="CH238" s="385"/>
      <c r="CI238" s="385"/>
      <c r="CJ238" s="385"/>
      <c r="CK238" s="385"/>
      <c r="CL238" s="385"/>
      <c r="CM238" s="385"/>
      <c r="CN238" s="385"/>
      <c r="CO238" s="385"/>
      <c r="CP238" s="385"/>
      <c r="CQ238" s="385"/>
      <c r="CR238" s="385"/>
      <c r="CS238" s="385"/>
      <c r="CT238" s="385"/>
      <c r="CU238" s="385"/>
      <c r="CV238" s="385"/>
      <c r="CW238" s="385"/>
      <c r="CX238" s="385"/>
      <c r="CY238" s="385"/>
      <c r="CZ238" s="416"/>
      <c r="DA238" s="812"/>
      <c r="DB238" s="812"/>
      <c r="DC238" s="812"/>
      <c r="DD238" s="812"/>
      <c r="DE238" s="385"/>
      <c r="DF238" s="385"/>
      <c r="DG238" s="385"/>
      <c r="DH238" s="385"/>
      <c r="DI238" s="385"/>
      <c r="DJ238" s="385"/>
      <c r="DK238" s="519"/>
      <c r="DL238" s="519"/>
      <c r="DM238" s="519"/>
      <c r="DN238" s="519"/>
      <c r="DO238" s="519"/>
      <c r="DP238" s="519"/>
      <c r="DQ238" s="416"/>
      <c r="DR238" s="421"/>
      <c r="DS238" s="421"/>
      <c r="DT238" s="421"/>
      <c r="DU238" s="421"/>
      <c r="DV238" s="421"/>
      <c r="DW238" s="421"/>
      <c r="DX238" s="421"/>
      <c r="DY238" s="421"/>
      <c r="DZ238" s="421"/>
      <c r="EA238" s="421"/>
      <c r="EB238" s="421"/>
      <c r="EC238" s="421"/>
      <c r="ED238" s="421"/>
      <c r="EE238" s="421"/>
      <c r="EF238" s="421"/>
      <c r="EG238" s="416"/>
      <c r="EH238" s="416"/>
      <c r="EI238" s="416"/>
      <c r="EJ238" s="416"/>
      <c r="EK238" s="416"/>
      <c r="EL238" s="416"/>
      <c r="EM238" s="416"/>
      <c r="EN238" s="416"/>
      <c r="EO238" s="519"/>
      <c r="EP238" s="809"/>
      <c r="EQ238" s="809"/>
      <c r="ER238" s="443"/>
      <c r="ES238" s="810"/>
      <c r="ET238" s="811"/>
      <c r="EU238" s="811"/>
      <c r="EV238" s="811"/>
      <c r="EW238" s="811"/>
      <c r="EX238" s="811"/>
      <c r="EY238" s="109"/>
      <c r="FH238" s="57"/>
      <c r="FL238" s="803"/>
      <c r="FM238" s="1927"/>
      <c r="FN238" s="803"/>
      <c r="FO238" s="814"/>
      <c r="FP238" s="803"/>
      <c r="FQ238" s="803"/>
      <c r="FR238" s="803"/>
      <c r="FS238" s="803"/>
      <c r="FT238" s="803"/>
      <c r="FU238" s="803"/>
      <c r="FV238" s="803"/>
      <c r="FW238" s="803"/>
      <c r="FX238" s="803"/>
      <c r="FY238" s="803"/>
      <c r="FZ238" s="803"/>
      <c r="GA238" s="788"/>
      <c r="GB238" s="788"/>
      <c r="GC238" s="788"/>
      <c r="GD238" s="788"/>
      <c r="GE238" s="788"/>
      <c r="GF238" s="788"/>
      <c r="GG238" s="788"/>
      <c r="GH238" s="788"/>
      <c r="GI238" s="788"/>
      <c r="GJ238" s="788"/>
      <c r="GK238" s="678"/>
      <c r="GL238" s="800"/>
      <c r="GM238" s="800"/>
      <c r="GN238" s="678"/>
      <c r="GO238" s="604"/>
      <c r="GP238" s="604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630"/>
      <c r="HI238" s="630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</row>
    <row r="239" spans="2:237" ht="4" hidden="1" customHeight="1">
      <c r="AW239" s="512"/>
      <c r="AY239" s="512"/>
      <c r="AZ239" s="512"/>
      <c r="BD239" s="512"/>
      <c r="BE239" s="512"/>
      <c r="BF239" s="512"/>
      <c r="BG239" s="512"/>
      <c r="BH239" s="467"/>
      <c r="BI239" s="512"/>
      <c r="BJ239" s="815"/>
      <c r="BK239" s="380"/>
      <c r="BL239" s="380"/>
      <c r="BM239" s="380"/>
      <c r="BN239" s="380"/>
      <c r="BO239" s="380"/>
      <c r="BP239" s="380"/>
      <c r="BQ239" s="380"/>
      <c r="BR239" s="387"/>
      <c r="BS239" s="387"/>
      <c r="BT239" s="816"/>
      <c r="BU239" s="816"/>
      <c r="BV239" s="816"/>
      <c r="BW239" s="817"/>
      <c r="BX239" s="381"/>
      <c r="BY239" s="381"/>
      <c r="BZ239" s="381"/>
      <c r="CA239" s="381"/>
      <c r="CB239" s="381"/>
      <c r="CC239" s="387"/>
      <c r="CD239" s="387"/>
      <c r="CE239" s="557"/>
      <c r="CF239" s="557"/>
      <c r="CG239" s="557"/>
      <c r="CH239" s="557"/>
      <c r="CI239" s="557"/>
      <c r="CJ239" s="557"/>
      <c r="CK239" s="557"/>
      <c r="CL239" s="387"/>
      <c r="CM239" s="387"/>
      <c r="CN239" s="557"/>
      <c r="CO239" s="557"/>
      <c r="CP239" s="557"/>
      <c r="CQ239" s="557"/>
      <c r="CR239" s="557"/>
      <c r="CS239" s="557"/>
      <c r="CT239" s="557"/>
      <c r="CU239" s="387"/>
      <c r="CV239" s="387"/>
      <c r="CW239" s="387"/>
      <c r="CX239" s="387"/>
      <c r="CY239" s="387"/>
      <c r="CZ239" s="387"/>
      <c r="DA239" s="818"/>
      <c r="DB239" s="818"/>
      <c r="DC239" s="818"/>
      <c r="DD239" s="818"/>
      <c r="DE239" s="557"/>
      <c r="DF239" s="557"/>
      <c r="DG239" s="557"/>
      <c r="DH239" s="557"/>
      <c r="DI239" s="557"/>
      <c r="DJ239" s="557"/>
      <c r="DK239" s="819"/>
      <c r="DL239" s="819"/>
      <c r="DM239" s="819"/>
      <c r="DN239" s="819"/>
      <c r="DO239" s="819"/>
      <c r="DP239" s="819"/>
      <c r="DQ239" s="387"/>
      <c r="DR239" s="381"/>
      <c r="DS239" s="381"/>
      <c r="DT239" s="381"/>
      <c r="DU239" s="381"/>
      <c r="DV239" s="381"/>
      <c r="DW239" s="381"/>
      <c r="DX239" s="381"/>
      <c r="DY239" s="381"/>
      <c r="DZ239" s="381"/>
      <c r="EA239" s="381"/>
      <c r="EB239" s="381"/>
      <c r="EC239" s="381"/>
      <c r="ED239" s="381"/>
      <c r="EE239" s="381"/>
      <c r="EF239" s="381"/>
      <c r="EG239" s="387"/>
      <c r="EH239" s="387"/>
      <c r="EI239" s="387"/>
      <c r="EJ239" s="387"/>
      <c r="EK239" s="387"/>
      <c r="EL239" s="387"/>
      <c r="EM239" s="387"/>
      <c r="EN239" s="387"/>
      <c r="EO239" s="819"/>
      <c r="EP239" s="820"/>
      <c r="EQ239" s="820"/>
      <c r="ER239" s="810"/>
      <c r="ES239" s="810"/>
      <c r="ET239" s="811"/>
      <c r="EU239" s="811"/>
      <c r="EV239" s="811"/>
      <c r="EW239" s="811"/>
      <c r="EX239" s="811"/>
      <c r="EY239" s="109"/>
      <c r="FH239" s="57"/>
      <c r="FL239" s="803"/>
      <c r="FM239" s="1927"/>
      <c r="FN239" s="803"/>
      <c r="FO239" s="814"/>
      <c r="FP239" s="803"/>
      <c r="FQ239" s="803"/>
      <c r="FR239" s="803"/>
      <c r="FS239" s="803"/>
      <c r="FT239" s="803"/>
      <c r="FU239" s="803"/>
      <c r="FV239" s="803"/>
      <c r="FW239" s="803"/>
      <c r="FX239" s="803"/>
      <c r="FY239" s="803"/>
      <c r="FZ239" s="803"/>
      <c r="GA239" s="788"/>
      <c r="GB239" s="788"/>
      <c r="GC239" s="788"/>
      <c r="GD239" s="788"/>
      <c r="GE239" s="788"/>
      <c r="GF239" s="788"/>
      <c r="GG239" s="788"/>
      <c r="GH239" s="788"/>
      <c r="GI239" s="788"/>
      <c r="GJ239" s="788"/>
      <c r="GK239" s="678"/>
      <c r="GL239" s="800"/>
      <c r="GM239" s="800"/>
      <c r="GN239" s="678"/>
      <c r="GO239" s="604"/>
      <c r="GP239" s="604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630"/>
      <c r="HI239" s="630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</row>
    <row r="240" spans="2:237" ht="9" hidden="1" customHeight="1">
      <c r="AW240" s="512"/>
      <c r="AY240" s="512"/>
      <c r="AZ240" s="512"/>
      <c r="BD240" s="512"/>
      <c r="BE240" s="512"/>
      <c r="BF240" s="512"/>
      <c r="BG240" s="512"/>
      <c r="BH240" s="467"/>
      <c r="BI240" s="512"/>
      <c r="BJ240" s="815"/>
      <c r="BK240" s="380"/>
      <c r="BL240" s="380"/>
      <c r="BM240" s="380"/>
      <c r="BN240" s="380"/>
      <c r="BO240" s="380"/>
      <c r="BP240" s="380"/>
      <c r="BQ240" s="380"/>
      <c r="BR240" s="387"/>
      <c r="BS240" s="387"/>
      <c r="BT240" s="816"/>
      <c r="BU240" s="816"/>
      <c r="BV240" s="816"/>
      <c r="BW240" s="817"/>
      <c r="BX240" s="381"/>
      <c r="BY240" s="381"/>
      <c r="BZ240" s="381"/>
      <c r="CA240" s="381"/>
      <c r="CB240" s="381"/>
      <c r="CC240" s="387"/>
      <c r="CD240" s="387"/>
      <c r="CE240" s="557"/>
      <c r="CF240" s="557"/>
      <c r="CG240" s="557"/>
      <c r="CH240" s="557"/>
      <c r="CI240" s="557"/>
      <c r="CJ240" s="557"/>
      <c r="CK240" s="557"/>
      <c r="CL240" s="387"/>
      <c r="CM240" s="387"/>
      <c r="CN240" s="557"/>
      <c r="CO240" s="557"/>
      <c r="CP240" s="557"/>
      <c r="CQ240" s="557"/>
      <c r="CR240" s="557"/>
      <c r="CS240" s="557"/>
      <c r="CT240" s="557"/>
      <c r="CU240" s="387"/>
      <c r="CV240" s="387"/>
      <c r="CW240" s="387"/>
      <c r="CX240" s="387"/>
      <c r="CY240" s="387"/>
      <c r="CZ240" s="387"/>
      <c r="DA240" s="818"/>
      <c r="DB240" s="818"/>
      <c r="DC240" s="818"/>
      <c r="DD240" s="818"/>
      <c r="DE240" s="557"/>
      <c r="DF240" s="557"/>
      <c r="DG240" s="557"/>
      <c r="DH240" s="557"/>
      <c r="DI240" s="557"/>
      <c r="DJ240" s="557"/>
      <c r="DK240" s="819"/>
      <c r="DL240" s="819"/>
      <c r="DM240" s="819"/>
      <c r="DN240" s="819"/>
      <c r="DO240" s="819"/>
      <c r="DP240" s="819"/>
      <c r="DQ240" s="387"/>
      <c r="DR240" s="381"/>
      <c r="DS240" s="381"/>
      <c r="DT240" s="381"/>
      <c r="DU240" s="381"/>
      <c r="DV240" s="381"/>
      <c r="DW240" s="381"/>
      <c r="DX240" s="381"/>
      <c r="DY240" s="381"/>
      <c r="DZ240" s="381"/>
      <c r="EA240" s="381"/>
      <c r="EB240" s="381"/>
      <c r="EC240" s="381"/>
      <c r="ED240" s="381"/>
      <c r="EE240" s="381"/>
      <c r="EF240" s="381"/>
      <c r="EG240" s="387"/>
      <c r="EH240" s="387"/>
      <c r="EI240" s="387"/>
      <c r="EJ240" s="387"/>
      <c r="EK240" s="387"/>
      <c r="EL240" s="387"/>
      <c r="EM240" s="387"/>
      <c r="EN240" s="387"/>
      <c r="EO240" s="819"/>
      <c r="EP240" s="820"/>
      <c r="EQ240" s="820"/>
      <c r="ER240" s="810"/>
      <c r="ES240" s="810"/>
      <c r="ET240" s="811"/>
      <c r="EU240" s="811"/>
      <c r="EV240" s="811"/>
      <c r="EW240" s="811"/>
      <c r="EX240" s="811"/>
      <c r="EY240" s="109"/>
      <c r="FH240" s="57"/>
      <c r="FL240" s="803"/>
      <c r="FM240" s="1927"/>
      <c r="FN240" s="803"/>
      <c r="FO240" s="814"/>
      <c r="FP240" s="803"/>
      <c r="FQ240" s="803"/>
      <c r="FR240" s="803"/>
      <c r="FS240" s="803"/>
      <c r="FT240" s="803"/>
      <c r="FU240" s="803"/>
      <c r="FV240" s="803"/>
      <c r="FW240" s="803"/>
      <c r="FX240" s="803"/>
      <c r="FY240" s="803"/>
      <c r="FZ240" s="803"/>
      <c r="GA240" s="788"/>
      <c r="GB240" s="788"/>
      <c r="GC240" s="788"/>
      <c r="GD240" s="788"/>
      <c r="GE240" s="788"/>
      <c r="GF240" s="788"/>
      <c r="GG240" s="788"/>
      <c r="GH240" s="788"/>
      <c r="GI240" s="788"/>
      <c r="GJ240" s="788"/>
      <c r="GK240" s="678"/>
      <c r="GL240" s="800"/>
      <c r="GM240" s="800"/>
      <c r="GN240" s="678"/>
      <c r="GO240" s="604"/>
      <c r="GP240" s="604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630"/>
      <c r="HI240" s="630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</row>
    <row r="241" spans="49:237" ht="4" hidden="1" customHeight="1">
      <c r="AW241" s="512"/>
      <c r="AY241" s="512"/>
      <c r="AZ241" s="512"/>
      <c r="BD241" s="512"/>
      <c r="BE241" s="512"/>
      <c r="BF241" s="512"/>
      <c r="BG241" s="512"/>
      <c r="BH241" s="467"/>
      <c r="BI241" s="512"/>
      <c r="BJ241" s="815"/>
      <c r="BK241" s="380"/>
      <c r="BL241" s="380"/>
      <c r="BM241" s="380"/>
      <c r="BN241" s="380"/>
      <c r="BO241" s="380"/>
      <c r="BP241" s="380"/>
      <c r="BQ241" s="380"/>
      <c r="BR241" s="387"/>
      <c r="BS241" s="387"/>
      <c r="BT241" s="816"/>
      <c r="BU241" s="816"/>
      <c r="BV241" s="816"/>
      <c r="BW241" s="817"/>
      <c r="BX241" s="381"/>
      <c r="BY241" s="381"/>
      <c r="BZ241" s="381"/>
      <c r="CA241" s="381"/>
      <c r="CB241" s="381"/>
      <c r="CC241" s="387"/>
      <c r="CD241" s="387"/>
      <c r="CE241" s="557"/>
      <c r="CF241" s="557"/>
      <c r="CG241" s="557"/>
      <c r="CH241" s="557"/>
      <c r="CI241" s="557"/>
      <c r="CJ241" s="557"/>
      <c r="CK241" s="557"/>
      <c r="CL241" s="387"/>
      <c r="CM241" s="387"/>
      <c r="CN241" s="557"/>
      <c r="CO241" s="557"/>
      <c r="CP241" s="557"/>
      <c r="CQ241" s="557"/>
      <c r="CR241" s="557"/>
      <c r="CS241" s="557"/>
      <c r="CT241" s="557"/>
      <c r="CU241" s="387"/>
      <c r="CV241" s="387"/>
      <c r="CW241" s="387"/>
      <c r="CX241" s="387"/>
      <c r="CY241" s="387"/>
      <c r="CZ241" s="387"/>
      <c r="DA241" s="818"/>
      <c r="DB241" s="818"/>
      <c r="DC241" s="818"/>
      <c r="DD241" s="818"/>
      <c r="DE241" s="557"/>
      <c r="DF241" s="557"/>
      <c r="DG241" s="557"/>
      <c r="DH241" s="557"/>
      <c r="DI241" s="557"/>
      <c r="DJ241" s="557"/>
      <c r="DK241" s="819"/>
      <c r="DL241" s="819"/>
      <c r="DM241" s="819"/>
      <c r="DN241" s="819"/>
      <c r="DO241" s="819"/>
      <c r="DP241" s="819"/>
      <c r="DQ241" s="387"/>
      <c r="DR241" s="381"/>
      <c r="DS241" s="381"/>
      <c r="DT241" s="381"/>
      <c r="DU241" s="381"/>
      <c r="DV241" s="381"/>
      <c r="DW241" s="381"/>
      <c r="DX241" s="381"/>
      <c r="DY241" s="381"/>
      <c r="DZ241" s="381"/>
      <c r="EA241" s="381"/>
      <c r="EB241" s="381"/>
      <c r="EC241" s="381"/>
      <c r="ED241" s="381"/>
      <c r="EE241" s="381"/>
      <c r="EF241" s="381"/>
      <c r="EG241" s="387"/>
      <c r="EH241" s="387"/>
      <c r="EI241" s="387"/>
      <c r="EJ241" s="387"/>
      <c r="EK241" s="387"/>
      <c r="EL241" s="387"/>
      <c r="EM241" s="387"/>
      <c r="EN241" s="387"/>
      <c r="EO241" s="819"/>
      <c r="EP241" s="820"/>
      <c r="EQ241" s="820"/>
      <c r="ER241" s="810"/>
      <c r="ES241" s="810"/>
      <c r="ET241" s="811"/>
      <c r="EU241" s="811"/>
      <c r="EV241" s="811"/>
      <c r="EW241" s="811"/>
      <c r="EX241" s="811"/>
      <c r="EY241" s="109"/>
      <c r="FH241" s="57"/>
      <c r="FL241" s="803"/>
      <c r="FM241" s="1927"/>
      <c r="FN241" s="803"/>
      <c r="FO241" s="814"/>
      <c r="FP241" s="803"/>
      <c r="FQ241" s="803"/>
      <c r="FR241" s="803"/>
      <c r="FS241" s="803"/>
      <c r="FT241" s="803"/>
      <c r="FU241" s="803"/>
      <c r="FV241" s="803"/>
      <c r="FW241" s="803"/>
      <c r="FX241" s="803"/>
      <c r="FY241" s="803"/>
      <c r="FZ241" s="803"/>
      <c r="GA241" s="788"/>
      <c r="GB241" s="788"/>
      <c r="GC241" s="788"/>
      <c r="GD241" s="788"/>
      <c r="GE241" s="788"/>
      <c r="GF241" s="788"/>
      <c r="GG241" s="788"/>
      <c r="GH241" s="788"/>
      <c r="GI241" s="788"/>
      <c r="GJ241" s="788"/>
      <c r="GK241" s="678"/>
      <c r="GL241" s="800"/>
      <c r="GM241" s="800"/>
      <c r="GN241" s="678"/>
      <c r="GO241" s="604"/>
      <c r="GP241" s="604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630"/>
      <c r="HI241" s="630"/>
      <c r="HJ241" s="56"/>
      <c r="HK241" s="56"/>
      <c r="HL241" s="56"/>
      <c r="HM241" s="56"/>
      <c r="HN241" s="56"/>
      <c r="HO241" s="56"/>
      <c r="HP241" s="56"/>
      <c r="HQ241" s="56"/>
      <c r="HR241" s="56"/>
      <c r="HS241" s="56"/>
      <c r="HT241" s="56"/>
      <c r="HU241" s="56"/>
      <c r="HV241" s="56"/>
      <c r="HW241" s="56"/>
      <c r="HX241" s="56"/>
      <c r="HY241" s="56"/>
      <c r="HZ241" s="56"/>
      <c r="IA241" s="56"/>
      <c r="IB241" s="56"/>
      <c r="IC241" s="56"/>
    </row>
    <row r="242" spans="49:237" ht="25" hidden="1" customHeight="1">
      <c r="AW242" s="512"/>
      <c r="AY242" s="512"/>
      <c r="AZ242" s="512"/>
      <c r="BD242" s="512"/>
      <c r="BE242" s="512"/>
      <c r="BF242" s="512"/>
      <c r="BG242" s="512"/>
      <c r="BH242" s="467"/>
      <c r="BI242" s="512"/>
      <c r="BJ242" s="821"/>
      <c r="BS242" s="391" t="s">
        <v>220</v>
      </c>
      <c r="CD242" s="1928"/>
      <c r="CE242" s="1928"/>
      <c r="CF242" s="1928"/>
      <c r="CG242" s="1928"/>
      <c r="CU242" s="1929"/>
      <c r="CV242" s="1929"/>
      <c r="CW242" s="1929"/>
      <c r="CX242" s="1929"/>
      <c r="CY242" s="1929"/>
      <c r="CZ242" s="381"/>
      <c r="DA242" s="1928"/>
      <c r="DB242" s="1928"/>
      <c r="DC242" s="1928"/>
      <c r="DD242" s="1928"/>
      <c r="EK242" s="1928"/>
      <c r="EL242" s="1928"/>
      <c r="EM242" s="1928"/>
      <c r="EN242" s="1928"/>
      <c r="EO242" s="1928"/>
      <c r="EP242" s="822"/>
      <c r="EQ242" s="820"/>
      <c r="ER242" s="810"/>
      <c r="ES242" s="810"/>
      <c r="ET242" s="811"/>
      <c r="EU242" s="811"/>
      <c r="EV242" s="811"/>
      <c r="EW242" s="811"/>
      <c r="EX242" s="811"/>
      <c r="EY242" s="109"/>
      <c r="FH242" s="57"/>
      <c r="FL242" s="803"/>
      <c r="FM242" s="1927"/>
      <c r="FN242" s="803"/>
      <c r="FO242" s="814"/>
      <c r="FP242" s="803"/>
      <c r="FQ242" s="803"/>
      <c r="FR242" s="803"/>
      <c r="FS242" s="803"/>
      <c r="FT242" s="803"/>
      <c r="FU242" s="803"/>
      <c r="FV242" s="803"/>
      <c r="FW242" s="803"/>
      <c r="FX242" s="803"/>
      <c r="FY242" s="803"/>
      <c r="FZ242" s="803"/>
      <c r="GA242" s="788"/>
      <c r="GB242" s="788"/>
      <c r="GC242" s="788"/>
      <c r="GD242" s="788"/>
      <c r="GE242" s="788"/>
      <c r="GF242" s="788"/>
      <c r="GG242" s="788"/>
      <c r="GH242" s="788"/>
      <c r="GI242" s="788"/>
      <c r="GJ242" s="788"/>
      <c r="GK242" s="678"/>
      <c r="GL242" s="800"/>
      <c r="GM242" s="800"/>
      <c r="GN242" s="678"/>
      <c r="GO242" s="604"/>
      <c r="GP242" s="604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630"/>
      <c r="HI242" s="630"/>
      <c r="HJ242" s="56"/>
      <c r="HK242" s="56"/>
      <c r="HL242" s="56"/>
      <c r="HM242" s="56"/>
      <c r="HN242" s="56"/>
      <c r="HO242" s="56"/>
      <c r="HP242" s="56"/>
      <c r="HQ242" s="56"/>
      <c r="HR242" s="56"/>
      <c r="HS242" s="56"/>
      <c r="HT242" s="56"/>
      <c r="HU242" s="56"/>
      <c r="HV242" s="56"/>
      <c r="HW242" s="56"/>
      <c r="HX242" s="56"/>
      <c r="HY242" s="56"/>
      <c r="HZ242" s="56"/>
      <c r="IA242" s="56"/>
      <c r="IB242" s="56"/>
      <c r="IC242" s="56"/>
    </row>
    <row r="243" spans="49:237" ht="4" hidden="1" customHeight="1">
      <c r="AW243" s="512"/>
      <c r="AY243" s="512"/>
      <c r="AZ243" s="512"/>
      <c r="BD243" s="512"/>
      <c r="BE243" s="512"/>
      <c r="BF243" s="512"/>
      <c r="BG243" s="512"/>
      <c r="BH243" s="467"/>
      <c r="BI243" s="512"/>
      <c r="BJ243" s="821"/>
      <c r="BK243" s="822"/>
      <c r="BL243" s="822"/>
      <c r="BM243" s="822"/>
      <c r="BN243" s="822"/>
      <c r="BO243" s="822"/>
      <c r="BP243" s="822"/>
      <c r="BQ243" s="822"/>
      <c r="BR243" s="822"/>
      <c r="BS243" s="822"/>
      <c r="BT243" s="822"/>
      <c r="BU243" s="822"/>
      <c r="BV243" s="822"/>
      <c r="BW243" s="822"/>
      <c r="BX243" s="822"/>
      <c r="BY243" s="822"/>
      <c r="BZ243" s="822"/>
      <c r="CA243" s="822"/>
      <c r="CB243" s="822"/>
      <c r="CC243" s="822"/>
      <c r="CD243" s="822"/>
      <c r="CE243" s="822"/>
      <c r="CF243" s="822"/>
      <c r="CG243" s="822"/>
      <c r="CH243" s="822"/>
      <c r="CI243" s="822"/>
      <c r="CJ243" s="822"/>
      <c r="CK243" s="822"/>
      <c r="CL243" s="822"/>
      <c r="CM243" s="822"/>
      <c r="CN243" s="822"/>
      <c r="CO243" s="822"/>
      <c r="CP243" s="822"/>
      <c r="CQ243" s="822"/>
      <c r="CR243" s="822"/>
      <c r="CS243" s="822"/>
      <c r="CT243" s="822"/>
      <c r="CU243" s="822"/>
      <c r="CV243" s="822"/>
      <c r="CW243" s="822"/>
      <c r="CX243" s="822"/>
      <c r="CY243" s="822"/>
      <c r="CZ243" s="822"/>
      <c r="DA243" s="822"/>
      <c r="DB243" s="822"/>
      <c r="DC243" s="822"/>
      <c r="DD243" s="822"/>
      <c r="DE243" s="822"/>
      <c r="DF243" s="822"/>
      <c r="DG243" s="822"/>
      <c r="DH243" s="822"/>
      <c r="DI243" s="822"/>
      <c r="DJ243" s="822"/>
      <c r="DK243" s="822"/>
      <c r="DL243" s="822"/>
      <c r="DM243" s="822"/>
      <c r="DN243" s="822"/>
      <c r="DO243" s="822"/>
      <c r="DP243" s="822"/>
      <c r="DQ243" s="822"/>
      <c r="DR243" s="822"/>
      <c r="DS243" s="822"/>
      <c r="DT243" s="822"/>
      <c r="DU243" s="822"/>
      <c r="DV243" s="822"/>
      <c r="DW243" s="822"/>
      <c r="DX243" s="822"/>
      <c r="DY243" s="822"/>
      <c r="DZ243" s="822"/>
      <c r="EA243" s="822"/>
      <c r="EB243" s="822"/>
      <c r="EC243" s="822"/>
      <c r="ED243" s="822"/>
      <c r="EE243" s="822"/>
      <c r="EF243" s="822"/>
      <c r="EG243" s="822"/>
      <c r="EH243" s="822"/>
      <c r="EI243" s="822"/>
      <c r="EJ243" s="822"/>
      <c r="EK243" s="822"/>
      <c r="EL243" s="822"/>
      <c r="EM243" s="822"/>
      <c r="EN243" s="822"/>
      <c r="EO243" s="822"/>
      <c r="EP243" s="822"/>
      <c r="EQ243" s="820"/>
      <c r="ER243" s="810"/>
      <c r="ES243" s="810"/>
      <c r="ET243" s="811"/>
      <c r="EU243" s="811"/>
      <c r="EV243" s="811"/>
      <c r="EW243" s="811"/>
      <c r="EX243" s="811"/>
      <c r="EY243" s="109"/>
      <c r="FH243" s="57"/>
      <c r="FL243" s="803"/>
      <c r="FM243" s="1927"/>
      <c r="FN243" s="803"/>
      <c r="FO243" s="814"/>
      <c r="FP243" s="803"/>
      <c r="FQ243" s="803"/>
      <c r="FR243" s="803"/>
      <c r="FS243" s="803"/>
      <c r="FT243" s="803"/>
      <c r="FU243" s="803"/>
      <c r="FV243" s="803"/>
      <c r="FW243" s="803"/>
      <c r="FX243" s="803"/>
      <c r="FY243" s="803"/>
      <c r="FZ243" s="803"/>
      <c r="GA243" s="788"/>
      <c r="GB243" s="788"/>
      <c r="GC243" s="788"/>
      <c r="GD243" s="788"/>
      <c r="GE243" s="788"/>
      <c r="GF243" s="788"/>
      <c r="GG243" s="788"/>
      <c r="GH243" s="788"/>
      <c r="GI243" s="788"/>
      <c r="GJ243" s="788"/>
      <c r="GK243" s="678"/>
      <c r="GL243" s="800"/>
      <c r="GM243" s="800"/>
      <c r="GN243" s="678"/>
      <c r="GO243" s="604"/>
      <c r="GP243" s="604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630"/>
      <c r="HI243" s="630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</row>
    <row r="244" spans="49:237" ht="25" hidden="1" customHeight="1">
      <c r="AW244" s="512"/>
      <c r="AY244" s="512"/>
      <c r="AZ244" s="512"/>
      <c r="BD244" s="512"/>
      <c r="BE244" s="512"/>
      <c r="BF244" s="512"/>
      <c r="BG244" s="512"/>
      <c r="BH244" s="467"/>
      <c r="BI244" s="512"/>
      <c r="BJ244" s="823"/>
      <c r="BK244" s="822"/>
      <c r="BL244" s="822"/>
      <c r="BM244" s="822"/>
      <c r="BN244" s="822"/>
      <c r="BO244" s="822"/>
      <c r="BP244" s="822"/>
      <c r="BQ244" s="822"/>
      <c r="BR244" s="824"/>
      <c r="BS244" s="825"/>
      <c r="BT244" s="825"/>
      <c r="BU244" s="825"/>
      <c r="BV244" s="825"/>
      <c r="BW244" s="826"/>
      <c r="BX244" s="384"/>
      <c r="BY244" s="384"/>
      <c r="BZ244" s="384"/>
      <c r="CA244" s="384"/>
      <c r="CB244" s="384"/>
      <c r="CC244" s="824"/>
      <c r="CD244" s="827"/>
      <c r="CE244" s="827"/>
      <c r="CF244" s="827"/>
      <c r="CG244" s="827"/>
      <c r="CH244" s="827"/>
      <c r="CI244" s="827"/>
      <c r="CJ244" s="827"/>
      <c r="CK244" s="827"/>
      <c r="CL244" s="824"/>
      <c r="CM244" s="827"/>
      <c r="CN244" s="827"/>
      <c r="CO244" s="827"/>
      <c r="CP244" s="827"/>
      <c r="CQ244" s="827"/>
      <c r="CR244" s="827"/>
      <c r="CS244" s="827"/>
      <c r="CT244" s="827"/>
      <c r="CU244" s="824"/>
      <c r="CV244" s="824"/>
      <c r="CW244" s="824"/>
      <c r="CX244" s="824"/>
      <c r="CY244" s="824"/>
      <c r="CZ244" s="824"/>
      <c r="DA244" s="824"/>
      <c r="DB244" s="824"/>
      <c r="DC244" s="827"/>
      <c r="DD244" s="828"/>
      <c r="DE244" s="827"/>
      <c r="DF244" s="827"/>
      <c r="DG244" s="827"/>
      <c r="DH244" s="827"/>
      <c r="DI244" s="827"/>
      <c r="DJ244" s="827"/>
      <c r="DK244" s="820"/>
      <c r="DL244" s="820"/>
      <c r="DM244" s="820"/>
      <c r="DN244" s="820"/>
      <c r="DO244" s="820"/>
      <c r="DP244" s="820"/>
      <c r="DQ244" s="384"/>
      <c r="DR244" s="384"/>
      <c r="DS244" s="384"/>
      <c r="DT244" s="384"/>
      <c r="DU244" s="384"/>
      <c r="DV244" s="824"/>
      <c r="DW244" s="824"/>
      <c r="DX244" s="824"/>
      <c r="DY244" s="827"/>
      <c r="DZ244" s="827"/>
      <c r="EA244" s="827"/>
      <c r="EB244" s="827"/>
      <c r="EC244" s="827"/>
      <c r="ED244" s="827"/>
      <c r="EE244" s="827"/>
      <c r="EF244" s="824"/>
      <c r="EG244" s="827"/>
      <c r="EH244" s="827"/>
      <c r="EI244" s="827"/>
      <c r="EJ244" s="827"/>
      <c r="EK244" s="827"/>
      <c r="EL244" s="827"/>
      <c r="EM244" s="827"/>
      <c r="EN244" s="827"/>
      <c r="EO244" s="820"/>
      <c r="EP244" s="820"/>
      <c r="EQ244" s="820"/>
      <c r="ER244" s="810"/>
      <c r="ES244" s="810"/>
      <c r="ET244" s="811"/>
      <c r="EU244" s="811"/>
      <c r="EV244" s="811"/>
      <c r="EW244" s="811"/>
      <c r="EX244" s="811"/>
      <c r="EY244" s="109"/>
      <c r="FH244" s="57"/>
      <c r="FL244" s="803"/>
      <c r="FM244" s="1927"/>
      <c r="FN244" s="803"/>
      <c r="FO244" s="814"/>
      <c r="FP244" s="803"/>
      <c r="FQ244" s="803"/>
      <c r="FR244" s="803"/>
      <c r="FS244" s="803"/>
      <c r="FT244" s="803"/>
      <c r="FU244" s="803"/>
      <c r="FV244" s="803"/>
      <c r="FW244" s="803"/>
      <c r="FX244" s="803"/>
      <c r="FY244" s="803"/>
      <c r="FZ244" s="803"/>
      <c r="GA244" s="788"/>
      <c r="GB244" s="788"/>
      <c r="GC244" s="788"/>
      <c r="GD244" s="788"/>
      <c r="GE244" s="788"/>
      <c r="GF244" s="788"/>
      <c r="GG244" s="788"/>
      <c r="GH244" s="788"/>
      <c r="GI244" s="788"/>
      <c r="GJ244" s="788"/>
      <c r="GK244" s="678"/>
      <c r="GL244" s="800"/>
      <c r="GM244" s="800"/>
      <c r="GN244" s="678"/>
      <c r="GO244" s="604"/>
      <c r="GP244" s="604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630"/>
      <c r="HI244" s="630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</row>
    <row r="245" spans="49:237" ht="31" hidden="1" customHeight="1">
      <c r="AW245" s="512"/>
      <c r="AY245" s="515"/>
      <c r="AZ245" s="512"/>
      <c r="BD245" s="515"/>
      <c r="BE245" s="515"/>
      <c r="BF245" s="515"/>
      <c r="BG245" s="515"/>
      <c r="BH245" s="1420"/>
      <c r="BI245" s="515"/>
      <c r="BJ245" s="829"/>
      <c r="BK245" s="380"/>
      <c r="BL245" s="380"/>
      <c r="BM245" s="380"/>
      <c r="BN245" s="380"/>
      <c r="BO245" s="380"/>
      <c r="BP245" s="380"/>
      <c r="BQ245" s="380"/>
      <c r="BR245" s="387"/>
      <c r="BS245" s="816"/>
      <c r="BT245" s="816"/>
      <c r="BU245" s="816"/>
      <c r="BV245" s="816"/>
      <c r="BW245" s="817"/>
      <c r="BX245" s="830"/>
      <c r="BY245" s="830"/>
      <c r="BZ245" s="830"/>
      <c r="CA245" s="830"/>
      <c r="CB245" s="830"/>
      <c r="CC245" s="377"/>
      <c r="CD245" s="377"/>
      <c r="CE245" s="557"/>
      <c r="CF245" s="557"/>
      <c r="CG245" s="557"/>
      <c r="CH245" s="557"/>
      <c r="CI245" s="557"/>
      <c r="CJ245" s="557"/>
      <c r="CK245" s="557"/>
      <c r="CL245" s="377"/>
      <c r="CM245" s="377"/>
      <c r="CN245" s="557"/>
      <c r="CO245" s="557"/>
      <c r="CP245" s="557"/>
      <c r="CQ245" s="557"/>
      <c r="CR245" s="557"/>
      <c r="CS245" s="557"/>
      <c r="CT245" s="557"/>
      <c r="CU245" s="377"/>
      <c r="CV245" s="377"/>
      <c r="CW245" s="377"/>
      <c r="CX245" s="377"/>
      <c r="CY245" s="377"/>
      <c r="CZ245" s="377"/>
      <c r="DA245" s="377"/>
      <c r="DB245" s="377"/>
      <c r="DC245" s="377"/>
      <c r="DD245" s="831"/>
      <c r="DE245" s="557"/>
      <c r="DF245" s="557"/>
      <c r="DG245" s="557"/>
      <c r="DH245" s="557"/>
      <c r="DI245" s="557"/>
      <c r="DJ245" s="557"/>
      <c r="DK245" s="819"/>
      <c r="DL245" s="819"/>
      <c r="DM245" s="819"/>
      <c r="DN245" s="819"/>
      <c r="DO245" s="819"/>
      <c r="DP245" s="819"/>
      <c r="DQ245" s="381"/>
      <c r="DR245" s="381"/>
      <c r="DS245" s="381"/>
      <c r="DT245" s="381"/>
      <c r="DU245" s="381"/>
      <c r="DV245" s="377"/>
      <c r="DW245" s="377"/>
      <c r="DX245" s="377"/>
      <c r="DY245" s="557"/>
      <c r="DZ245" s="557"/>
      <c r="EA245" s="557"/>
      <c r="EB245" s="557"/>
      <c r="EC245" s="557"/>
      <c r="ED245" s="557"/>
      <c r="EE245" s="557"/>
      <c r="EF245" s="377"/>
      <c r="EG245" s="557"/>
      <c r="EH245" s="557"/>
      <c r="EI245" s="557"/>
      <c r="EJ245" s="557"/>
      <c r="EK245" s="557"/>
      <c r="EL245" s="557"/>
      <c r="EM245" s="557"/>
      <c r="EN245" s="557"/>
      <c r="EO245" s="381"/>
      <c r="EP245" s="381"/>
      <c r="EQ245" s="381"/>
      <c r="ER245" s="832"/>
      <c r="ES245" s="832"/>
      <c r="ET245" s="833"/>
      <c r="EU245" s="834"/>
      <c r="EV245" s="834"/>
      <c r="EW245" s="109"/>
      <c r="EX245" s="109"/>
      <c r="EY245" s="109"/>
      <c r="FL245" s="803"/>
      <c r="FM245" s="1927"/>
      <c r="FN245" s="803"/>
      <c r="FO245" s="814"/>
      <c r="FP245" s="803"/>
      <c r="FQ245" s="803"/>
      <c r="FR245" s="803"/>
      <c r="FS245" s="803"/>
      <c r="FT245" s="803"/>
      <c r="FU245" s="803"/>
      <c r="FV245" s="803"/>
      <c r="FW245" s="803"/>
      <c r="FX245" s="803"/>
      <c r="FY245" s="803"/>
      <c r="FZ245" s="803"/>
      <c r="GA245" s="788"/>
      <c r="GB245" s="788"/>
      <c r="GC245" s="788"/>
      <c r="GD245" s="788"/>
      <c r="GE245" s="788"/>
      <c r="GF245" s="788"/>
      <c r="GG245" s="788"/>
      <c r="GH245" s="788"/>
      <c r="GI245" s="788"/>
      <c r="GJ245" s="788"/>
      <c r="GK245" s="678"/>
      <c r="GL245" s="800"/>
      <c r="GM245" s="800"/>
      <c r="GN245" s="678"/>
      <c r="GO245" s="604"/>
      <c r="GP245" s="604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630"/>
      <c r="HI245" s="630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</row>
    <row r="246" spans="49:237" ht="31" hidden="1" customHeight="1">
      <c r="AW246" s="512"/>
      <c r="AY246" s="515"/>
      <c r="AZ246" s="512"/>
      <c r="BD246" s="515"/>
      <c r="BE246" s="515"/>
      <c r="BF246" s="515"/>
      <c r="BG246" s="515"/>
      <c r="BH246" s="1420"/>
      <c r="BI246" s="515"/>
      <c r="BJ246" s="829"/>
      <c r="BK246" s="380"/>
      <c r="BL246" s="380"/>
      <c r="BM246" s="380"/>
      <c r="BN246" s="380"/>
      <c r="BO246" s="380"/>
      <c r="BP246" s="380"/>
      <c r="BQ246" s="380"/>
      <c r="BR246" s="387"/>
      <c r="BS246" s="816"/>
      <c r="BT246" s="816"/>
      <c r="BU246" s="816"/>
      <c r="BV246" s="816"/>
      <c r="BW246" s="817"/>
      <c r="BX246" s="830"/>
      <c r="BY246" s="830"/>
      <c r="BZ246" s="830"/>
      <c r="CA246" s="830"/>
      <c r="CB246" s="830"/>
      <c r="CC246" s="377"/>
      <c r="CD246" s="557"/>
      <c r="CE246" s="557"/>
      <c r="CF246" s="557"/>
      <c r="CG246" s="557"/>
      <c r="CH246" s="557"/>
      <c r="CI246" s="557"/>
      <c r="CJ246" s="557"/>
      <c r="CK246" s="557"/>
      <c r="CL246" s="377"/>
      <c r="CM246" s="557"/>
      <c r="CN246" s="557"/>
      <c r="CO246" s="557"/>
      <c r="CP246" s="557"/>
      <c r="CQ246" s="557"/>
      <c r="CR246" s="557"/>
      <c r="CS246" s="557"/>
      <c r="CT246" s="557"/>
      <c r="CU246" s="377"/>
      <c r="CV246" s="377"/>
      <c r="CW246" s="377"/>
      <c r="CX246" s="377"/>
      <c r="CY246" s="377"/>
      <c r="CZ246" s="377"/>
      <c r="DA246" s="377"/>
      <c r="DB246" s="377"/>
      <c r="DC246" s="557"/>
      <c r="DD246" s="831"/>
      <c r="DE246" s="557"/>
      <c r="DF246" s="557"/>
      <c r="DG246" s="557"/>
      <c r="DH246" s="557"/>
      <c r="DI246" s="557"/>
      <c r="DJ246" s="557"/>
      <c r="DK246" s="819"/>
      <c r="DL246" s="819"/>
      <c r="DM246" s="819"/>
      <c r="DN246" s="819"/>
      <c r="DO246" s="819"/>
      <c r="DP246" s="819"/>
      <c r="DQ246" s="381"/>
      <c r="DR246" s="381"/>
      <c r="DS246" s="381"/>
      <c r="DT246" s="381"/>
      <c r="DU246" s="381"/>
      <c r="DV246" s="381"/>
      <c r="DW246" s="381"/>
      <c r="DX246" s="381"/>
      <c r="DY246" s="557"/>
      <c r="DZ246" s="557"/>
      <c r="EA246" s="557"/>
      <c r="EB246" s="557"/>
      <c r="EC246" s="557"/>
      <c r="ED246" s="557"/>
      <c r="EE246" s="557"/>
      <c r="EF246" s="380"/>
      <c r="EG246" s="557"/>
      <c r="EH246" s="557"/>
      <c r="EI246" s="557"/>
      <c r="EJ246" s="557"/>
      <c r="EK246" s="557"/>
      <c r="EL246" s="557"/>
      <c r="EM246" s="557"/>
      <c r="EN246" s="557"/>
      <c r="EO246" s="387"/>
      <c r="EP246" s="387"/>
      <c r="EQ246" s="387"/>
      <c r="ER246" s="835"/>
      <c r="ES246" s="835"/>
      <c r="ET246" s="836"/>
      <c r="EU246" s="836"/>
      <c r="EV246" s="836"/>
      <c r="EW246" s="109"/>
      <c r="EX246" s="109"/>
      <c r="EY246" s="109"/>
      <c r="FH246" s="57"/>
      <c r="FL246" s="803"/>
      <c r="FM246" s="1927"/>
      <c r="FN246" s="803"/>
      <c r="FO246" s="814"/>
      <c r="FP246" s="803"/>
      <c r="FQ246" s="803"/>
      <c r="FR246" s="803"/>
      <c r="FS246" s="803"/>
      <c r="FT246" s="803"/>
      <c r="FU246" s="803"/>
      <c r="FV246" s="803"/>
      <c r="FW246" s="803"/>
      <c r="FX246" s="803"/>
      <c r="FY246" s="803"/>
      <c r="FZ246" s="803"/>
      <c r="GA246" s="788"/>
      <c r="GB246" s="788"/>
      <c r="GC246" s="788"/>
      <c r="GD246" s="788"/>
      <c r="GE246" s="788"/>
      <c r="GF246" s="788"/>
      <c r="GG246" s="788"/>
      <c r="GH246" s="788"/>
      <c r="GI246" s="788"/>
      <c r="GJ246" s="788"/>
      <c r="GK246" s="678"/>
      <c r="GL246" s="800"/>
      <c r="GM246" s="800"/>
      <c r="GN246" s="678"/>
      <c r="GO246" s="604"/>
      <c r="GP246" s="604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630"/>
      <c r="HI246" s="630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</row>
    <row r="247" spans="49:237" ht="31" hidden="1" customHeight="1">
      <c r="AW247" s="512"/>
      <c r="AY247" s="515"/>
      <c r="AZ247" s="512"/>
      <c r="BD247" s="515"/>
      <c r="BE247" s="515"/>
      <c r="BF247" s="515"/>
      <c r="BG247" s="515"/>
      <c r="BH247" s="1420"/>
      <c r="BI247" s="515"/>
      <c r="BJ247" s="829"/>
      <c r="BK247" s="380"/>
      <c r="BL247" s="380"/>
      <c r="BM247" s="380"/>
      <c r="BN247" s="380"/>
      <c r="BO247" s="380"/>
      <c r="BP247" s="380"/>
      <c r="BQ247" s="380"/>
      <c r="BR247" s="387"/>
      <c r="BS247" s="816"/>
      <c r="BT247" s="816"/>
      <c r="BU247" s="816"/>
      <c r="BV247" s="816"/>
      <c r="BW247" s="817"/>
      <c r="BX247" s="377"/>
      <c r="BY247" s="377"/>
      <c r="BZ247" s="377"/>
      <c r="CA247" s="377"/>
      <c r="CB247" s="377"/>
      <c r="CC247" s="377"/>
      <c r="CD247" s="377"/>
      <c r="CE247" s="377"/>
      <c r="CF247" s="377"/>
      <c r="CG247" s="377"/>
      <c r="CH247" s="377"/>
      <c r="CI247" s="377"/>
      <c r="CJ247" s="377"/>
      <c r="CK247" s="377"/>
      <c r="CL247" s="377"/>
      <c r="CM247" s="377"/>
      <c r="CN247" s="377"/>
      <c r="CO247" s="377"/>
      <c r="CP247" s="377"/>
      <c r="CQ247" s="377"/>
      <c r="CR247" s="377"/>
      <c r="CS247" s="377"/>
      <c r="CT247" s="377"/>
      <c r="CU247" s="377"/>
      <c r="CV247" s="377"/>
      <c r="CW247" s="377"/>
      <c r="CX247" s="377"/>
      <c r="CY247" s="377"/>
      <c r="CZ247" s="377"/>
      <c r="DA247" s="377"/>
      <c r="DB247" s="377"/>
      <c r="DC247" s="387"/>
      <c r="DD247" s="387"/>
      <c r="DE247" s="387"/>
      <c r="DF247" s="387"/>
      <c r="DG247" s="387"/>
      <c r="DH247" s="387"/>
      <c r="DI247" s="387"/>
      <c r="DJ247" s="387"/>
      <c r="DK247" s="381"/>
      <c r="DL247" s="381"/>
      <c r="DM247" s="381"/>
      <c r="DN247" s="381"/>
      <c r="DO247" s="381"/>
      <c r="DP247" s="381"/>
      <c r="DQ247" s="377"/>
      <c r="DR247" s="377"/>
      <c r="DS247" s="377"/>
      <c r="DT247" s="377"/>
      <c r="DU247" s="377"/>
      <c r="DV247" s="819"/>
      <c r="DW247" s="819"/>
      <c r="DX247" s="819"/>
      <c r="DY247" s="377"/>
      <c r="DZ247" s="377"/>
      <c r="EA247" s="377"/>
      <c r="EB247" s="377"/>
      <c r="EC247" s="377"/>
      <c r="ED247" s="377"/>
      <c r="EE247" s="377"/>
      <c r="EF247" s="819"/>
      <c r="EG247" s="819"/>
      <c r="EH247" s="377"/>
      <c r="EI247" s="377"/>
      <c r="EJ247" s="377"/>
      <c r="EK247" s="377"/>
      <c r="EL247" s="377"/>
      <c r="EM247" s="377"/>
      <c r="EN247" s="377"/>
      <c r="EO247" s="377"/>
      <c r="EP247" s="837"/>
      <c r="EQ247" s="377"/>
      <c r="ER247" s="377"/>
      <c r="ES247" s="377"/>
      <c r="EV247" s="109"/>
      <c r="EW247" s="109"/>
      <c r="EX247" s="109"/>
      <c r="EY247" s="109"/>
      <c r="FH247" s="57"/>
      <c r="FI247" s="838" t="str">
        <f>IF(GG531=0,"",GG531)</f>
        <v/>
      </c>
      <c r="FJ247" s="838"/>
      <c r="FK247" s="838"/>
      <c r="FL247" s="838"/>
      <c r="FM247" s="1927"/>
      <c r="FN247" s="838"/>
      <c r="FO247" s="839"/>
      <c r="FQ247" s="803"/>
      <c r="FR247" s="803"/>
      <c r="FS247" s="803"/>
      <c r="FT247" s="803"/>
      <c r="FU247" s="803"/>
      <c r="FV247" s="803"/>
      <c r="FW247" s="803"/>
      <c r="FX247" s="803"/>
      <c r="FY247" s="803"/>
      <c r="FZ247" s="803"/>
      <c r="GA247" s="788"/>
      <c r="GB247" s="788"/>
      <c r="GC247" s="788"/>
      <c r="GD247" s="788"/>
      <c r="GE247" s="788"/>
      <c r="GF247" s="788"/>
      <c r="GG247" s="788"/>
      <c r="GH247" s="788"/>
      <c r="GI247" s="788"/>
      <c r="GJ247" s="788"/>
      <c r="GK247" s="678"/>
      <c r="GL247" s="800"/>
      <c r="GM247" s="800"/>
      <c r="GN247" s="678"/>
      <c r="GO247" s="604"/>
      <c r="GP247" s="604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630"/>
      <c r="HI247" s="630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</row>
    <row r="248" spans="49:237" ht="19" hidden="1" customHeight="1">
      <c r="AW248" s="512"/>
      <c r="AY248" s="515"/>
      <c r="AZ248" s="512"/>
      <c r="BD248" s="515"/>
      <c r="BE248" s="515"/>
      <c r="BF248" s="515"/>
      <c r="BG248" s="515"/>
      <c r="BH248" s="1420"/>
      <c r="BI248" s="515"/>
      <c r="BJ248" s="829"/>
      <c r="BK248" s="380"/>
      <c r="BL248" s="380"/>
      <c r="BM248" s="380"/>
      <c r="BN248" s="380"/>
      <c r="BO248" s="380"/>
      <c r="BP248" s="380"/>
      <c r="BQ248" s="380"/>
      <c r="BR248" s="387"/>
      <c r="BS248" s="1928" t="str">
        <f>IF(CE248="","","OLD PCS to VPC")</f>
        <v/>
      </c>
      <c r="BT248" s="1928"/>
      <c r="BU248" s="1928"/>
      <c r="BV248" s="1928"/>
      <c r="BW248" s="1928"/>
      <c r="BX248" s="1928"/>
      <c r="BY248" s="1946" t="str">
        <f>FN177</f>
        <v/>
      </c>
      <c r="BZ248" s="1946"/>
      <c r="CA248" s="1946"/>
      <c r="CB248" s="1928" t="str">
        <f>IF(CE248="","","x")</f>
        <v/>
      </c>
      <c r="CC248" s="1928"/>
      <c r="CD248" s="1928"/>
      <c r="CE248" s="1928" t="str">
        <f>IF(FO177=0,"",FO177)</f>
        <v/>
      </c>
      <c r="CF248" s="1928"/>
      <c r="CG248" s="1928"/>
      <c r="CH248" s="1928"/>
      <c r="CI248" s="1928"/>
      <c r="CJ248" s="377"/>
      <c r="CK248" s="377"/>
      <c r="CL248" s="377"/>
      <c r="CM248" s="377"/>
      <c r="CN248" s="377"/>
      <c r="CO248" s="377"/>
      <c r="CP248" s="377"/>
      <c r="CQ248" s="377"/>
      <c r="CR248" s="377"/>
      <c r="CS248" s="377"/>
      <c r="CT248" s="377"/>
      <c r="CU248" s="557"/>
      <c r="CV248" s="557"/>
      <c r="CW248" s="557"/>
      <c r="CX248" s="557"/>
      <c r="CY248" s="557"/>
      <c r="CZ248" s="557"/>
      <c r="DA248" s="557"/>
      <c r="DB248" s="557"/>
      <c r="DC248" s="387"/>
      <c r="DD248" s="841"/>
      <c r="DE248" s="387"/>
      <c r="DF248" s="1911" t="str">
        <f>IF(FX515=0,"",FX515)</f>
        <v/>
      </c>
      <c r="DG248" s="1911"/>
      <c r="DH248" s="380"/>
      <c r="DI248" s="1928" t="str">
        <f>IF(FV518&gt;=3,FY515,"")</f>
        <v/>
      </c>
      <c r="DJ248" s="1928"/>
      <c r="DK248" s="380" t="str">
        <f>IF(GD515=0,"",FZ515)</f>
        <v/>
      </c>
      <c r="DL248" s="1903" t="str">
        <f>IF(FV518&gt;=3,O149,"")</f>
        <v/>
      </c>
      <c r="DM248" s="1903"/>
      <c r="DN248" s="1903"/>
      <c r="DO248" s="1903"/>
      <c r="DP248" s="843"/>
      <c r="DQ248" s="380" t="str">
        <f>IF(GD515=0,"",GB515)</f>
        <v/>
      </c>
      <c r="DR248" s="1928" t="str">
        <f>IF(GC515=0,"",GQ515)</f>
        <v/>
      </c>
      <c r="DS248" s="1928"/>
      <c r="DT248" s="1928"/>
      <c r="DU248" s="1928"/>
      <c r="DV248" s="1928"/>
      <c r="DW248" s="843"/>
      <c r="DX248" s="377"/>
      <c r="DY248" s="377"/>
      <c r="DZ248" s="377"/>
      <c r="EA248" s="557"/>
      <c r="EB248" s="557"/>
      <c r="EC248" s="557"/>
      <c r="ED248" s="557"/>
      <c r="EE248" s="557"/>
      <c r="EF248" s="557"/>
      <c r="EG248" s="557"/>
      <c r="EH248" s="377"/>
      <c r="EI248" s="377"/>
      <c r="EJ248" s="377"/>
      <c r="EK248" s="377"/>
      <c r="EL248" s="377"/>
      <c r="EM248" s="377"/>
      <c r="EN248" s="377"/>
      <c r="EO248" s="377"/>
      <c r="EP248" s="837"/>
      <c r="EQ248" s="377"/>
      <c r="ER248" s="377"/>
      <c r="ES248" s="377"/>
      <c r="EV248" s="844"/>
      <c r="EW248" s="844"/>
      <c r="EX248" s="109"/>
      <c r="EY248" s="109"/>
      <c r="FH248" s="57"/>
      <c r="FI248" s="845"/>
      <c r="FJ248" s="845"/>
      <c r="FK248" s="845"/>
      <c r="FL248" s="845"/>
      <c r="FM248" s="1927"/>
      <c r="FN248" s="845"/>
      <c r="FO248" s="846"/>
      <c r="FP248" s="803"/>
      <c r="FQ248" s="803"/>
      <c r="FR248" s="803"/>
      <c r="FS248" s="803"/>
      <c r="FT248" s="803"/>
      <c r="FU248" s="803"/>
      <c r="FV248" s="803"/>
      <c r="FW248" s="803"/>
      <c r="FX248" s="803"/>
      <c r="FY248" s="803"/>
      <c r="FZ248" s="803"/>
      <c r="GA248" s="788"/>
      <c r="GB248" s="788"/>
      <c r="GC248" s="788"/>
      <c r="GD248" s="788"/>
      <c r="GE248" s="788"/>
      <c r="GF248" s="788"/>
      <c r="GG248" s="788"/>
      <c r="GH248" s="788"/>
      <c r="GI248" s="788"/>
      <c r="GJ248" s="788"/>
      <c r="GK248" s="678"/>
      <c r="GL248" s="800"/>
      <c r="GM248" s="800"/>
      <c r="GN248" s="678"/>
      <c r="GO248" s="604"/>
      <c r="GP248" s="604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630"/>
      <c r="HI248" s="630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</row>
    <row r="249" spans="49:237" ht="19" hidden="1" customHeight="1">
      <c r="AW249" s="512"/>
      <c r="AY249" s="515"/>
      <c r="AZ249" s="512"/>
      <c r="BD249" s="515"/>
      <c r="BE249" s="515"/>
      <c r="BF249" s="515"/>
      <c r="BG249" s="515"/>
      <c r="BH249" s="1420"/>
      <c r="BI249" s="515"/>
      <c r="BJ249" s="829"/>
      <c r="BK249" s="380"/>
      <c r="BL249" s="380"/>
      <c r="BM249" s="380"/>
      <c r="BN249" s="380"/>
      <c r="BO249" s="380"/>
      <c r="BP249" s="380"/>
      <c r="BQ249" s="380"/>
      <c r="BR249" s="387"/>
      <c r="BS249" s="1928" t="str">
        <f>IF(CE249="","","VPC to New PDS")</f>
        <v/>
      </c>
      <c r="BT249" s="1928"/>
      <c r="BU249" s="1928"/>
      <c r="BV249" s="1928"/>
      <c r="BW249" s="1928"/>
      <c r="BX249" s="1928"/>
      <c r="BY249" s="1946" t="str">
        <f>FN185</f>
        <v/>
      </c>
      <c r="BZ249" s="1946"/>
      <c r="CA249" s="1946"/>
      <c r="CB249" s="1928" t="str">
        <f>IF(CE249="","","x")</f>
        <v/>
      </c>
      <c r="CC249" s="1928"/>
      <c r="CD249" s="1928"/>
      <c r="CE249" s="1928" t="str">
        <f>IF(FO185=0,"",FO185)</f>
        <v/>
      </c>
      <c r="CF249" s="1928"/>
      <c r="CG249" s="1928"/>
      <c r="CH249" s="1928"/>
      <c r="CI249" s="1928"/>
      <c r="CJ249" s="377"/>
      <c r="CK249" s="377"/>
      <c r="CL249" s="377"/>
      <c r="CM249" s="557"/>
      <c r="CN249" s="557"/>
      <c r="CO249" s="387"/>
      <c r="CP249" s="387"/>
      <c r="CQ249" s="387"/>
      <c r="CR249" s="387"/>
      <c r="CS249" s="387"/>
      <c r="CT249" s="387"/>
      <c r="CU249" s="387"/>
      <c r="CV249" s="387"/>
      <c r="CW249" s="387"/>
      <c r="CX249" s="387"/>
      <c r="CY249" s="387"/>
      <c r="CZ249" s="387"/>
      <c r="DA249" s="387"/>
      <c r="DB249" s="387"/>
      <c r="DC249" s="387"/>
      <c r="DD249" s="847"/>
      <c r="DE249" s="381"/>
      <c r="DF249" s="1911" t="str">
        <f>IF(FX516=0,"",FX516)</f>
        <v/>
      </c>
      <c r="DG249" s="1911"/>
      <c r="DH249" s="380"/>
      <c r="DI249" s="1928" t="str">
        <f>IF(FV518&gt;3,FY516,"")</f>
        <v/>
      </c>
      <c r="DJ249" s="1928"/>
      <c r="DK249" s="380" t="str">
        <f>IF(GD516=0,"",GB516)</f>
        <v/>
      </c>
      <c r="DL249" s="1903" t="str">
        <f>IF(FV518&gt;3,GA516,"")</f>
        <v/>
      </c>
      <c r="DM249" s="1903"/>
      <c r="DN249" s="1903"/>
      <c r="DO249" s="1903"/>
      <c r="DP249" s="843"/>
      <c r="DQ249" s="380" t="str">
        <f>IF(GD516=0,"",GB516)</f>
        <v/>
      </c>
      <c r="DR249" s="1928" t="str">
        <f>IF(GC516=0,"",GQ516)</f>
        <v/>
      </c>
      <c r="DS249" s="1928"/>
      <c r="DT249" s="1928"/>
      <c r="DU249" s="1928"/>
      <c r="DV249" s="1928"/>
      <c r="DW249" s="819"/>
      <c r="DX249" s="819"/>
      <c r="DY249" s="819"/>
      <c r="DZ249" s="819"/>
      <c r="EA249" s="819"/>
      <c r="EB249" s="819"/>
      <c r="EC249" s="819"/>
      <c r="ED249" s="819"/>
      <c r="EE249" s="819"/>
      <c r="EF249" s="819"/>
      <c r="EG249" s="819"/>
      <c r="EH249" s="819"/>
      <c r="EI249" s="819"/>
      <c r="EJ249" s="819"/>
      <c r="EK249" s="819"/>
      <c r="EL249" s="819"/>
      <c r="EM249" s="819"/>
      <c r="EN249" s="819"/>
      <c r="EO249" s="819"/>
      <c r="EP249" s="819"/>
      <c r="EQ249" s="377"/>
      <c r="ER249" s="377"/>
      <c r="ES249" s="377"/>
      <c r="EV249" s="844"/>
      <c r="EW249" s="844"/>
      <c r="EX249" s="109"/>
      <c r="EY249" s="109"/>
      <c r="FH249" s="57"/>
      <c r="FL249" s="803"/>
      <c r="FM249" s="1927"/>
      <c r="FN249" s="803"/>
      <c r="FO249" s="814"/>
      <c r="FP249" s="803"/>
      <c r="FQ249" s="803"/>
      <c r="FR249" s="803"/>
      <c r="FS249" s="803"/>
      <c r="FT249" s="803"/>
      <c r="FU249" s="803"/>
      <c r="FV249" s="803"/>
      <c r="FW249" s="803"/>
      <c r="FX249" s="803"/>
      <c r="FY249" s="803"/>
      <c r="FZ249" s="803"/>
      <c r="GA249" s="788"/>
      <c r="GB249" s="788"/>
      <c r="GC249" s="788"/>
      <c r="GD249" s="788"/>
      <c r="GE249" s="788"/>
      <c r="GF249" s="788"/>
      <c r="GG249" s="788"/>
      <c r="GH249" s="788"/>
      <c r="GI249" s="788"/>
      <c r="GJ249" s="788"/>
      <c r="GK249" s="678"/>
      <c r="GL249" s="800"/>
      <c r="GM249" s="800"/>
      <c r="GN249" s="678"/>
      <c r="GO249" s="604"/>
      <c r="GP249" s="604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630"/>
      <c r="HI249" s="630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</row>
    <row r="250" spans="49:237" ht="19" hidden="1" customHeight="1">
      <c r="AW250" s="512"/>
      <c r="AY250" s="515"/>
      <c r="AZ250" s="512"/>
      <c r="BD250" s="515"/>
      <c r="BE250" s="515"/>
      <c r="BF250" s="515"/>
      <c r="BG250" s="515"/>
      <c r="BH250" s="1420"/>
      <c r="BI250" s="515"/>
      <c r="BJ250" s="829"/>
      <c r="BK250" s="380"/>
      <c r="BL250" s="380"/>
      <c r="BM250" s="380"/>
      <c r="BN250" s="380"/>
      <c r="BO250" s="380"/>
      <c r="BP250" s="380"/>
      <c r="BQ250" s="380"/>
      <c r="BR250" s="387"/>
      <c r="BS250" s="1911" t="str">
        <f>IF(FS360=0,"",FR360)</f>
        <v/>
      </c>
      <c r="BT250" s="1911"/>
      <c r="BU250" s="1911"/>
      <c r="BV250" s="1911"/>
      <c r="BW250" s="1928" t="str">
        <f>IF(FS360=0,"",FS360)</f>
        <v/>
      </c>
      <c r="BX250" s="1928"/>
      <c r="BY250" s="1928" t="str">
        <f>IF(BW250="","","X")</f>
        <v/>
      </c>
      <c r="BZ250" s="1928"/>
      <c r="CA250" s="1945" t="str">
        <f>IF(FS360=0,"",FU360)</f>
        <v/>
      </c>
      <c r="CB250" s="1945"/>
      <c r="CC250" s="1945"/>
      <c r="CD250" s="381"/>
      <c r="CE250" s="843" t="str">
        <f>IF(FW360=0,"",FV360)</f>
        <v/>
      </c>
      <c r="CF250" s="1932" t="str">
        <f>IF(FW360=0,"",FW360)</f>
        <v/>
      </c>
      <c r="CG250" s="1932"/>
      <c r="CH250" s="1932"/>
      <c r="CI250" s="1932"/>
      <c r="CJ250" s="377"/>
      <c r="CK250" s="849" t="s">
        <v>626</v>
      </c>
      <c r="CL250" s="377"/>
      <c r="CM250" s="377"/>
      <c r="CN250" s="377"/>
      <c r="CO250" s="377"/>
      <c r="CP250" s="377"/>
      <c r="CQ250" s="377"/>
      <c r="CR250" s="377"/>
      <c r="CS250" s="377"/>
      <c r="CT250" s="377"/>
      <c r="CU250" s="557"/>
      <c r="CV250" s="557"/>
      <c r="CW250" s="557"/>
      <c r="CX250" s="557"/>
      <c r="CY250" s="557"/>
      <c r="CZ250" s="557"/>
      <c r="DA250" s="557"/>
      <c r="DB250" s="557"/>
      <c r="DC250" s="387"/>
      <c r="DD250" s="841"/>
      <c r="DE250" s="387"/>
      <c r="DF250" s="1940" t="str">
        <f>IF(DQ250="",""," 100%")</f>
        <v/>
      </c>
      <c r="DG250" s="1940"/>
      <c r="DH250" s="850"/>
      <c r="DI250" s="1904" t="str">
        <f>IF(FY524=0,"",FY524)</f>
        <v/>
      </c>
      <c r="DJ250" s="1904"/>
      <c r="DK250" s="843" t="str">
        <f>IF(FY524=0,"",FZ524)</f>
        <v/>
      </c>
      <c r="DL250" s="1903" t="str">
        <f>IF(FY524=0,"",GC524)</f>
        <v/>
      </c>
      <c r="DM250" s="1903"/>
      <c r="DN250" s="1903"/>
      <c r="DO250" s="1903"/>
      <c r="DP250" s="843"/>
      <c r="DQ250" s="843" t="str">
        <f>DK250</f>
        <v/>
      </c>
      <c r="DR250" s="1904" t="str">
        <f>IF(FY524=0,"",GA524)</f>
        <v/>
      </c>
      <c r="DS250" s="1904"/>
      <c r="DT250" s="1904"/>
      <c r="DU250" s="1904"/>
      <c r="DV250" s="1904"/>
      <c r="DW250" s="843"/>
      <c r="DX250" s="377"/>
      <c r="DY250" s="377"/>
      <c r="DZ250" s="377"/>
      <c r="EA250" s="557"/>
      <c r="EB250" s="557"/>
      <c r="EC250" s="557"/>
      <c r="ED250" s="557"/>
      <c r="EE250" s="557"/>
      <c r="EF250" s="557"/>
      <c r="EG250" s="557"/>
      <c r="EH250" s="851"/>
      <c r="EI250" s="848"/>
      <c r="EJ250" s="852"/>
      <c r="EK250" s="852"/>
      <c r="EL250" s="852"/>
      <c r="EM250" s="852"/>
      <c r="EN250" s="387"/>
      <c r="EO250" s="853"/>
      <c r="EP250" s="853"/>
      <c r="EQ250" s="377"/>
      <c r="ER250" s="377"/>
      <c r="ES250" s="377"/>
      <c r="EV250" s="844"/>
      <c r="EW250" s="844"/>
      <c r="EX250" s="854"/>
      <c r="EY250" s="109"/>
      <c r="FH250" s="57"/>
      <c r="FL250" s="803"/>
      <c r="FM250" s="1927"/>
      <c r="FN250" s="803"/>
      <c r="FO250" s="814"/>
      <c r="FP250" s="803"/>
      <c r="FQ250" s="803"/>
      <c r="FR250" s="803"/>
      <c r="FS250" s="803"/>
      <c r="FT250" s="803"/>
      <c r="FU250" s="803"/>
      <c r="FV250" s="803"/>
      <c r="FW250" s="803"/>
      <c r="FX250" s="803"/>
      <c r="FY250" s="803"/>
      <c r="FZ250" s="803"/>
      <c r="GA250" s="788"/>
      <c r="GB250" s="788"/>
      <c r="GC250" s="788"/>
      <c r="GD250" s="788"/>
      <c r="GE250" s="788"/>
      <c r="GF250" s="788"/>
      <c r="GG250" s="788"/>
      <c r="GH250" s="788"/>
      <c r="GI250" s="788"/>
      <c r="GJ250" s="788"/>
      <c r="GK250" s="678"/>
      <c r="GL250" s="800"/>
      <c r="GM250" s="800"/>
      <c r="GN250" s="678"/>
      <c r="GO250" s="604"/>
      <c r="GP250" s="604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630"/>
      <c r="HI250" s="630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</row>
    <row r="251" spans="49:237" ht="19" hidden="1" customHeight="1">
      <c r="AW251" s="512"/>
      <c r="AY251" s="515"/>
      <c r="AZ251" s="512"/>
      <c r="BD251" s="515"/>
      <c r="BE251" s="515"/>
      <c r="BF251" s="515"/>
      <c r="BG251" s="515"/>
      <c r="BH251" s="1420"/>
      <c r="BI251" s="515"/>
      <c r="BJ251" s="829"/>
      <c r="BK251" s="380"/>
      <c r="BL251" s="380"/>
      <c r="BM251" s="380"/>
      <c r="BN251" s="380"/>
      <c r="BO251" s="380"/>
      <c r="BP251" s="380"/>
      <c r="BQ251" s="380"/>
      <c r="BR251" s="387"/>
      <c r="BS251" s="1911" t="str">
        <f>IF(FS361=0,"",FR361)</f>
        <v/>
      </c>
      <c r="BT251" s="1911"/>
      <c r="BU251" s="1911"/>
      <c r="BV251" s="1911"/>
      <c r="BW251" s="1928" t="str">
        <f>IF(FS361=0,"",FS361)</f>
        <v/>
      </c>
      <c r="BX251" s="1928"/>
      <c r="BY251" s="1928" t="str">
        <f>IF(BW251="","","X")</f>
        <v/>
      </c>
      <c r="BZ251" s="1928"/>
      <c r="CA251" s="1944" t="str">
        <f>IF(FS361=0,"",FU361)</f>
        <v/>
      </c>
      <c r="CB251" s="1944"/>
      <c r="CC251" s="1944"/>
      <c r="CD251" s="381"/>
      <c r="CE251" s="843" t="str">
        <f>IF(FW361=0,"",FV361)</f>
        <v/>
      </c>
      <c r="CF251" s="1932" t="str">
        <f>IF(FW361=0,"",FW361)</f>
        <v/>
      </c>
      <c r="CG251" s="1932"/>
      <c r="CH251" s="1932"/>
      <c r="CI251" s="1932"/>
      <c r="CJ251" s="377"/>
      <c r="CK251" s="849" t="s">
        <v>627</v>
      </c>
      <c r="CL251" s="377"/>
      <c r="CM251" s="377"/>
      <c r="CN251" s="377"/>
      <c r="CO251" s="377"/>
      <c r="CP251" s="377"/>
      <c r="CQ251" s="377"/>
      <c r="CR251" s="377"/>
      <c r="CS251" s="377"/>
      <c r="CT251" s="377"/>
      <c r="CU251" s="557"/>
      <c r="CV251" s="557"/>
      <c r="CW251" s="557"/>
      <c r="CX251" s="557"/>
      <c r="CY251" s="557"/>
      <c r="CZ251" s="557"/>
      <c r="DA251" s="557"/>
      <c r="DB251" s="557"/>
      <c r="DC251" s="387"/>
      <c r="DD251" s="841"/>
      <c r="DE251" s="387"/>
      <c r="DF251" s="1940" t="str">
        <f>IF(DQ251="",""," 75%")</f>
        <v/>
      </c>
      <c r="DG251" s="1940"/>
      <c r="DH251" s="850"/>
      <c r="DI251" s="1904" t="str">
        <f>IF(FY525=0,"",FY525)</f>
        <v/>
      </c>
      <c r="DJ251" s="1904"/>
      <c r="DK251" s="843" t="str">
        <f>IF(FY525=0,"",FZ525)</f>
        <v/>
      </c>
      <c r="DL251" s="1903" t="str">
        <f>IF(FY525=0,"",GC525)</f>
        <v/>
      </c>
      <c r="DM251" s="1903"/>
      <c r="DN251" s="1903"/>
      <c r="DO251" s="1903"/>
      <c r="DP251" s="843"/>
      <c r="DQ251" s="843" t="str">
        <f>DK251</f>
        <v/>
      </c>
      <c r="DR251" s="1904" t="str">
        <f>IF(FY525=0,"",GA525)</f>
        <v/>
      </c>
      <c r="DS251" s="1904"/>
      <c r="DT251" s="1904"/>
      <c r="DU251" s="1904"/>
      <c r="DV251" s="1904"/>
      <c r="DW251" s="843"/>
      <c r="DX251" s="380"/>
      <c r="DY251" s="842"/>
      <c r="DZ251" s="842"/>
      <c r="EA251" s="842"/>
      <c r="EB251" s="842"/>
      <c r="EC251" s="842"/>
      <c r="ED251" s="842"/>
      <c r="EE251" s="842"/>
      <c r="EF251" s="842"/>
      <c r="EG251" s="557"/>
      <c r="EH251" s="851"/>
      <c r="EI251" s="848"/>
      <c r="EJ251" s="855"/>
      <c r="EK251" s="855"/>
      <c r="EL251" s="855"/>
      <c r="EM251" s="855"/>
      <c r="EN251" s="853"/>
      <c r="EO251" s="853"/>
      <c r="EP251" s="853"/>
      <c r="EQ251" s="842"/>
      <c r="ER251" s="842"/>
      <c r="ES251" s="842"/>
      <c r="ET251" s="856"/>
      <c r="EU251" s="856"/>
      <c r="EV251" s="844"/>
      <c r="EW251" s="844"/>
      <c r="EX251" s="854"/>
      <c r="EY251" s="109"/>
      <c r="FH251" s="57"/>
      <c r="FL251" s="803"/>
      <c r="FM251" s="1927"/>
      <c r="FN251" s="803"/>
      <c r="FO251" s="814"/>
      <c r="FP251" s="803"/>
      <c r="FQ251" s="803"/>
      <c r="FR251" s="803"/>
      <c r="FS251" s="803"/>
      <c r="FT251" s="803"/>
      <c r="FU251" s="803"/>
      <c r="FV251" s="803"/>
      <c r="FW251" s="803"/>
      <c r="FX251" s="803"/>
      <c r="FY251" s="803"/>
      <c r="FZ251" s="803"/>
      <c r="GA251" s="788"/>
      <c r="GB251" s="788"/>
      <c r="GC251" s="788"/>
      <c r="GD251" s="788"/>
      <c r="GE251" s="788"/>
      <c r="GF251" s="788"/>
      <c r="GG251" s="788"/>
      <c r="GH251" s="788"/>
      <c r="GI251" s="788"/>
      <c r="GJ251" s="788"/>
      <c r="GK251" s="678"/>
      <c r="GL251" s="800"/>
      <c r="GM251" s="800"/>
      <c r="GN251" s="678"/>
      <c r="GO251" s="604"/>
      <c r="GP251" s="604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630"/>
      <c r="HI251" s="630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</row>
    <row r="252" spans="49:237" ht="19" hidden="1" customHeight="1">
      <c r="AW252" s="512"/>
      <c r="AY252" s="515"/>
      <c r="AZ252" s="512"/>
      <c r="BD252" s="515"/>
      <c r="BE252" s="515"/>
      <c r="BF252" s="515"/>
      <c r="BG252" s="515"/>
      <c r="BH252" s="1420"/>
      <c r="BI252" s="515"/>
      <c r="BJ252" s="829"/>
      <c r="BK252" s="380"/>
      <c r="BL252" s="380"/>
      <c r="BM252" s="380"/>
      <c r="BN252" s="380"/>
      <c r="BO252" s="380"/>
      <c r="BP252" s="380"/>
      <c r="BQ252" s="380"/>
      <c r="BR252" s="387"/>
      <c r="BS252" s="1911" t="str">
        <f>IF(FS362=0,"",FR362)</f>
        <v/>
      </c>
      <c r="BT252" s="1911"/>
      <c r="BU252" s="1911"/>
      <c r="BV252" s="1911"/>
      <c r="BW252" s="1928" t="str">
        <f>IF(FS362=0,"",FS362)</f>
        <v/>
      </c>
      <c r="BX252" s="1928"/>
      <c r="BY252" s="1928" t="str">
        <f>IF(BW252="","","X")</f>
        <v/>
      </c>
      <c r="BZ252" s="1928"/>
      <c r="CA252" s="1945" t="str">
        <f>IF(FS362=0,"",FU362)</f>
        <v/>
      </c>
      <c r="CB252" s="1945"/>
      <c r="CC252" s="1945"/>
      <c r="CD252" s="381"/>
      <c r="CE252" s="843" t="str">
        <f>IF(FW362=0,"",FV362)</f>
        <v/>
      </c>
      <c r="CF252" s="1932" t="str">
        <f>IF(FW362=0,"",FW362)</f>
        <v/>
      </c>
      <c r="CG252" s="1932"/>
      <c r="CH252" s="1932"/>
      <c r="CI252" s="1932"/>
      <c r="CJ252" s="377"/>
      <c r="CK252" s="377"/>
      <c r="CL252" s="377"/>
      <c r="CM252" s="377"/>
      <c r="CN252" s="377"/>
      <c r="CO252" s="377"/>
      <c r="CP252" s="377"/>
      <c r="CQ252" s="377"/>
      <c r="CR252" s="377"/>
      <c r="CS252" s="377"/>
      <c r="CT252" s="377"/>
      <c r="CU252" s="557"/>
      <c r="CV252" s="557"/>
      <c r="CW252" s="557"/>
      <c r="CX252" s="557"/>
      <c r="CY252" s="557"/>
      <c r="CZ252" s="557"/>
      <c r="DA252" s="557"/>
      <c r="DB252" s="557"/>
      <c r="DC252" s="387"/>
      <c r="DD252" s="841"/>
      <c r="DE252" s="387"/>
      <c r="DF252" s="1940" t="str">
        <f>IF(DQ252="",""," 50%")</f>
        <v/>
      </c>
      <c r="DG252" s="1940"/>
      <c r="DH252" s="850"/>
      <c r="DI252" s="1904" t="str">
        <f>IF(FY526=0,"",FY526)</f>
        <v/>
      </c>
      <c r="DJ252" s="1904"/>
      <c r="DK252" s="843" t="str">
        <f>IF(FY526=0,"",FZ526)</f>
        <v/>
      </c>
      <c r="DL252" s="1903" t="str">
        <f>IF(FY526=0,"",GC526)</f>
        <v/>
      </c>
      <c r="DM252" s="1903"/>
      <c r="DN252" s="1903"/>
      <c r="DO252" s="1903"/>
      <c r="DP252" s="843"/>
      <c r="DQ252" s="843" t="str">
        <f>DK252</f>
        <v/>
      </c>
      <c r="DR252" s="1904" t="str">
        <f>IF(FY526=0,"",GA526)</f>
        <v/>
      </c>
      <c r="DS252" s="1904"/>
      <c r="DT252" s="1904"/>
      <c r="DU252" s="1904"/>
      <c r="DV252" s="1904"/>
      <c r="DW252" s="377"/>
      <c r="DX252" s="377"/>
      <c r="DY252" s="377"/>
      <c r="DZ252" s="377"/>
      <c r="EA252" s="557"/>
      <c r="EB252" s="557"/>
      <c r="EC252" s="557"/>
      <c r="ED252" s="557"/>
      <c r="EE252" s="557"/>
      <c r="EF252" s="557"/>
      <c r="EG252" s="557"/>
      <c r="EH252" s="857"/>
      <c r="EI252" s="387"/>
      <c r="EJ252" s="387"/>
      <c r="EK252" s="387"/>
      <c r="EL252" s="387"/>
      <c r="EM252" s="387"/>
      <c r="EN252" s="387"/>
      <c r="EO252" s="858"/>
      <c r="EP252" s="858"/>
      <c r="EQ252" s="377"/>
      <c r="ER252" s="377"/>
      <c r="ES252" s="557"/>
      <c r="ET252" s="558"/>
      <c r="EU252" s="558"/>
      <c r="EV252" s="844"/>
      <c r="EW252" s="844"/>
      <c r="EX252" s="854"/>
      <c r="EY252" s="109"/>
      <c r="FH252" s="57"/>
      <c r="FL252" s="803"/>
      <c r="FM252" s="1927"/>
      <c r="FN252" s="803"/>
      <c r="FO252" s="814"/>
      <c r="FP252" s="803">
        <f>FN252</f>
        <v>0</v>
      </c>
      <c r="FQ252" s="803"/>
      <c r="FR252" s="803"/>
      <c r="FS252" s="803"/>
      <c r="FT252" s="803"/>
      <c r="FU252" s="803"/>
      <c r="FV252" s="803"/>
      <c r="FW252" s="803"/>
      <c r="FX252" s="803"/>
      <c r="FY252" s="803"/>
      <c r="FZ252" s="803"/>
      <c r="GA252" s="788"/>
      <c r="GB252" s="788"/>
      <c r="GC252" s="788"/>
      <c r="GD252" s="788"/>
      <c r="GE252" s="788"/>
      <c r="GF252" s="788"/>
      <c r="GG252" s="788"/>
      <c r="GH252" s="788"/>
      <c r="GI252" s="788"/>
      <c r="GJ252" s="788"/>
      <c r="GK252" s="678"/>
      <c r="GL252" s="800"/>
      <c r="GM252" s="800"/>
      <c r="GN252" s="678"/>
      <c r="GO252" s="604"/>
      <c r="GP252" s="604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630"/>
      <c r="HI252" s="630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</row>
    <row r="253" spans="49:237" ht="19" hidden="1" customHeight="1">
      <c r="AW253" s="512"/>
      <c r="AY253" s="515"/>
      <c r="AZ253" s="512"/>
      <c r="BD253" s="515"/>
      <c r="BE253" s="515"/>
      <c r="BF253" s="515"/>
      <c r="BG253" s="515"/>
      <c r="BH253" s="1420"/>
      <c r="BI253" s="515"/>
      <c r="BJ253" s="829"/>
      <c r="BK253" s="380"/>
      <c r="BL253" s="380"/>
      <c r="BM253" s="380"/>
      <c r="BN253" s="380"/>
      <c r="BO253" s="380"/>
      <c r="BP253" s="380"/>
      <c r="BQ253" s="380"/>
      <c r="BR253" s="387"/>
      <c r="BS253" s="387"/>
      <c r="BT253" s="387"/>
      <c r="BU253" s="387"/>
      <c r="BV253" s="387"/>
      <c r="BW253" s="387"/>
      <c r="BX253" s="387"/>
      <c r="BY253" s="387"/>
      <c r="BZ253" s="387"/>
      <c r="CA253" s="387"/>
      <c r="CB253" s="387"/>
      <c r="CC253" s="387"/>
      <c r="CD253" s="387"/>
      <c r="CE253" s="387"/>
      <c r="CF253" s="387"/>
      <c r="CG253" s="387"/>
      <c r="CH253" s="387"/>
      <c r="CI253" s="387"/>
      <c r="CJ253" s="387"/>
      <c r="CK253" s="387"/>
      <c r="CL253" s="387"/>
      <c r="CM253" s="387"/>
      <c r="CN253" s="387"/>
      <c r="CO253" s="387"/>
      <c r="CP253" s="387"/>
      <c r="CQ253" s="387"/>
      <c r="CR253" s="387"/>
      <c r="CS253" s="387"/>
      <c r="CT253" s="387"/>
      <c r="CU253" s="387"/>
      <c r="CV253" s="387"/>
      <c r="CW253" s="387"/>
      <c r="CX253" s="387"/>
      <c r="CY253" s="387"/>
      <c r="CZ253" s="387"/>
      <c r="DA253" s="387"/>
      <c r="DB253" s="387"/>
      <c r="DC253" s="387"/>
      <c r="DD253" s="841"/>
      <c r="DE253" s="387"/>
      <c r="DF253" s="850"/>
      <c r="DG253" s="850"/>
      <c r="DH253" s="850"/>
      <c r="DI253" s="380"/>
      <c r="DJ253" s="380"/>
      <c r="DK253" s="380"/>
      <c r="DL253" s="853"/>
      <c r="DM253" s="853"/>
      <c r="DN253" s="848"/>
      <c r="DO253" s="848"/>
      <c r="DP253" s="848"/>
      <c r="DQ253" s="848"/>
      <c r="DR253" s="843"/>
      <c r="DS253" s="843"/>
      <c r="DT253" s="843"/>
      <c r="DU253" s="843"/>
      <c r="DV253" s="843"/>
      <c r="DW253" s="843"/>
      <c r="DX253" s="380"/>
      <c r="DY253" s="842"/>
      <c r="DZ253" s="842"/>
      <c r="EA253" s="842"/>
      <c r="EB253" s="842"/>
      <c r="EC253" s="842"/>
      <c r="ED253" s="842"/>
      <c r="EE253" s="842"/>
      <c r="EF253" s="842"/>
      <c r="EG253" s="851"/>
      <c r="EH253" s="851"/>
      <c r="EI253" s="848"/>
      <c r="EJ253" s="855"/>
      <c r="EK253" s="855"/>
      <c r="EL253" s="855"/>
      <c r="EM253" s="855"/>
      <c r="EN253" s="853"/>
      <c r="EO253" s="853"/>
      <c r="EP253" s="853"/>
      <c r="EQ253" s="842"/>
      <c r="ER253" s="842"/>
      <c r="ES253" s="842"/>
      <c r="ET253" s="856"/>
      <c r="EU253" s="856"/>
      <c r="EV253" s="854"/>
      <c r="EW253" s="854"/>
      <c r="EX253" s="854"/>
      <c r="EY253" s="109"/>
      <c r="FH253" s="57"/>
      <c r="FL253" s="803"/>
      <c r="FM253" s="1927"/>
      <c r="FN253" s="803"/>
      <c r="FO253" s="814"/>
      <c r="FP253" s="803"/>
      <c r="FQ253" s="803"/>
      <c r="FR253" s="803"/>
      <c r="FS253" s="803"/>
      <c r="FT253" s="803"/>
      <c r="FU253" s="803"/>
      <c r="FV253" s="803"/>
      <c r="FW253" s="803"/>
      <c r="FX253" s="803"/>
      <c r="FY253" s="803"/>
      <c r="FZ253" s="803"/>
      <c r="GA253" s="788"/>
      <c r="GB253" s="788"/>
      <c r="GC253" s="788"/>
      <c r="GD253" s="788"/>
      <c r="GE253" s="788"/>
      <c r="GF253" s="788"/>
      <c r="GG253" s="788"/>
      <c r="GH253" s="788"/>
      <c r="GI253" s="788"/>
      <c r="GJ253" s="788"/>
      <c r="GK253" s="678"/>
      <c r="GL253" s="800"/>
      <c r="GM253" s="800"/>
      <c r="GN253" s="678"/>
      <c r="GO253" s="604"/>
      <c r="GP253" s="604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630"/>
      <c r="HI253" s="630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</row>
    <row r="254" spans="49:237" ht="19" hidden="1" customHeight="1">
      <c r="AW254" s="512"/>
      <c r="AY254" s="515"/>
      <c r="AZ254" s="512"/>
      <c r="BD254" s="515"/>
      <c r="BE254" s="515"/>
      <c r="BF254" s="515"/>
      <c r="BG254" s="515"/>
      <c r="BH254" s="1420"/>
      <c r="BI254" s="515"/>
      <c r="BJ254" s="829"/>
      <c r="BK254" s="380"/>
      <c r="BL254" s="380"/>
      <c r="BM254" s="380"/>
      <c r="BN254" s="380"/>
      <c r="BO254" s="380"/>
      <c r="BP254" s="380"/>
      <c r="BQ254" s="380"/>
      <c r="BR254" s="387"/>
      <c r="BS254" s="387">
        <f>IF(CF250="",1,2)</f>
        <v>1</v>
      </c>
      <c r="BT254" s="387"/>
      <c r="BU254" s="387"/>
      <c r="BV254" s="387"/>
      <c r="BW254" s="387"/>
      <c r="BX254" s="387"/>
      <c r="BY254" s="387"/>
      <c r="BZ254" s="387"/>
      <c r="CA254" s="387"/>
      <c r="CB254" s="387"/>
      <c r="CC254" s="387"/>
      <c r="CD254" s="387"/>
      <c r="CE254" s="387"/>
      <c r="CF254" s="387"/>
      <c r="CG254" s="387"/>
      <c r="CH254" s="387"/>
      <c r="CI254" s="387"/>
      <c r="CJ254" s="387"/>
      <c r="CK254" s="387"/>
      <c r="CL254" s="387"/>
      <c r="CM254" s="387"/>
      <c r="CN254" s="387"/>
      <c r="CO254" s="387"/>
      <c r="CP254" s="387"/>
      <c r="CQ254" s="387"/>
      <c r="CR254" s="387"/>
      <c r="CS254" s="387"/>
      <c r="CT254" s="387"/>
      <c r="CU254" s="387"/>
      <c r="CV254" s="387"/>
      <c r="CW254" s="387"/>
      <c r="CX254" s="387"/>
      <c r="CY254" s="387"/>
      <c r="CZ254" s="387"/>
      <c r="DA254" s="387"/>
      <c r="DB254" s="387"/>
      <c r="DC254" s="387"/>
      <c r="DD254" s="847"/>
      <c r="DE254" s="859"/>
      <c r="DF254" s="859"/>
      <c r="DG254" s="387"/>
      <c r="DH254" s="387"/>
      <c r="DI254" s="387"/>
      <c r="DJ254" s="387"/>
      <c r="DK254" s="387"/>
      <c r="DL254" s="387"/>
      <c r="DM254" s="387"/>
      <c r="DN254" s="387"/>
      <c r="DO254" s="387"/>
      <c r="DP254" s="387"/>
      <c r="DQ254" s="387"/>
      <c r="DR254" s="381"/>
      <c r="DS254" s="381"/>
      <c r="DT254" s="381"/>
      <c r="DU254" s="377"/>
      <c r="DV254" s="381"/>
      <c r="DW254" s="381"/>
      <c r="DX254" s="381"/>
      <c r="DY254" s="377"/>
      <c r="DZ254" s="377"/>
      <c r="EA254" s="557"/>
      <c r="EB254" s="557"/>
      <c r="EC254" s="557"/>
      <c r="ED254" s="557"/>
      <c r="EE254" s="557"/>
      <c r="EF254" s="557"/>
      <c r="EG254" s="860"/>
      <c r="EH254" s="851"/>
      <c r="EI254" s="851"/>
      <c r="EJ254" s="851"/>
      <c r="EK254" s="851"/>
      <c r="EL254" s="851"/>
      <c r="EM254" s="851"/>
      <c r="EN254" s="851"/>
      <c r="EO254" s="848"/>
      <c r="EP254" s="848"/>
      <c r="EQ254" s="377"/>
      <c r="ER254" s="377"/>
      <c r="ES254" s="861"/>
      <c r="ET254" s="862"/>
      <c r="EU254" s="862"/>
      <c r="EV254" s="625"/>
      <c r="EW254" s="109"/>
      <c r="EX254" s="109"/>
      <c r="EY254" s="109"/>
      <c r="FH254" s="57"/>
      <c r="FL254" s="803"/>
      <c r="FM254" s="1927"/>
      <c r="FN254" s="803"/>
      <c r="FO254" s="814"/>
      <c r="FP254" s="803"/>
      <c r="FQ254" s="803"/>
      <c r="FR254" s="803"/>
      <c r="FS254" s="803"/>
      <c r="FT254" s="803"/>
      <c r="FU254" s="803"/>
      <c r="FV254" s="803"/>
      <c r="FW254" s="803"/>
      <c r="FX254" s="803"/>
      <c r="FY254" s="803"/>
      <c r="FZ254" s="803"/>
      <c r="GA254" s="788"/>
      <c r="GB254" s="788"/>
      <c r="GC254" s="788"/>
      <c r="GD254" s="788"/>
      <c r="GE254" s="788"/>
      <c r="GF254" s="788"/>
      <c r="GG254" s="788"/>
      <c r="GH254" s="788"/>
      <c r="GI254" s="788"/>
      <c r="GJ254" s="788"/>
      <c r="GK254" s="678"/>
      <c r="GL254" s="800"/>
      <c r="GM254" s="800"/>
      <c r="GN254" s="678"/>
      <c r="GO254" s="604"/>
      <c r="GP254" s="604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630"/>
      <c r="HI254" s="630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</row>
    <row r="255" spans="49:237" ht="19" hidden="1" customHeight="1">
      <c r="AW255" s="512"/>
      <c r="AY255" s="515"/>
      <c r="AZ255" s="512"/>
      <c r="BD255" s="515"/>
      <c r="BE255" s="515"/>
      <c r="BF255" s="515"/>
      <c r="BG255" s="515"/>
      <c r="BH255" s="1420"/>
      <c r="BI255" s="515"/>
      <c r="BJ255" s="829"/>
      <c r="BK255" s="380"/>
      <c r="BL255" s="380"/>
      <c r="BM255" s="380"/>
      <c r="BN255" s="380"/>
      <c r="BO255" s="380"/>
      <c r="BP255" s="380"/>
      <c r="BQ255" s="380"/>
      <c r="BR255" s="387"/>
      <c r="BS255" s="387">
        <f>IF(CF251="",1,2)</f>
        <v>1</v>
      </c>
      <c r="BT255" s="387"/>
      <c r="BU255" s="387"/>
      <c r="BV255" s="387"/>
      <c r="BW255" s="387"/>
      <c r="BX255" s="387"/>
      <c r="BY255" s="387"/>
      <c r="BZ255" s="387"/>
      <c r="CA255" s="387"/>
      <c r="CB255" s="387"/>
      <c r="CC255" s="387"/>
      <c r="CD255" s="387"/>
      <c r="CE255" s="387"/>
      <c r="CF255" s="387"/>
      <c r="CG255" s="387"/>
      <c r="CH255" s="387"/>
      <c r="CI255" s="387"/>
      <c r="CJ255" s="387"/>
      <c r="CK255" s="387"/>
      <c r="CL255" s="387"/>
      <c r="CM255" s="387"/>
      <c r="CN255" s="387"/>
      <c r="CO255" s="387"/>
      <c r="CP255" s="387"/>
      <c r="CQ255" s="387"/>
      <c r="CR255" s="387"/>
      <c r="CS255" s="387"/>
      <c r="CT255" s="387"/>
      <c r="CU255" s="387"/>
      <c r="CV255" s="387"/>
      <c r="CW255" s="387"/>
      <c r="CX255" s="387"/>
      <c r="CY255" s="387"/>
      <c r="CZ255" s="387"/>
      <c r="DA255" s="387"/>
      <c r="DB255" s="387"/>
      <c r="DC255" s="387"/>
      <c r="DD255" s="847"/>
      <c r="DE255" s="859"/>
      <c r="DF255" s="859"/>
      <c r="DG255" s="387"/>
      <c r="DH255" s="387"/>
      <c r="DI255" s="387"/>
      <c r="DJ255" s="387"/>
      <c r="DK255" s="387"/>
      <c r="DL255" s="387"/>
      <c r="DM255" s="387"/>
      <c r="DN255" s="387"/>
      <c r="DO255" s="387"/>
      <c r="DP255" s="387"/>
      <c r="DQ255" s="387"/>
      <c r="DR255" s="381"/>
      <c r="DS255" s="381"/>
      <c r="DT255" s="381"/>
      <c r="DU255" s="381"/>
      <c r="DV255" s="381"/>
      <c r="DW255" s="381"/>
      <c r="DX255" s="381"/>
      <c r="DY255" s="557"/>
      <c r="DZ255" s="557"/>
      <c r="EA255" s="557"/>
      <c r="EB255" s="557"/>
      <c r="EC255" s="557"/>
      <c r="ED255" s="557"/>
      <c r="EE255" s="557"/>
      <c r="EF255" s="557"/>
      <c r="EG255" s="860"/>
      <c r="EH255" s="851"/>
      <c r="EI255" s="851"/>
      <c r="EJ255" s="851"/>
      <c r="EK255" s="851"/>
      <c r="EL255" s="851"/>
      <c r="EM255" s="851"/>
      <c r="EN255" s="851"/>
      <c r="EO255" s="848"/>
      <c r="EP255" s="848"/>
      <c r="EQ255" s="557"/>
      <c r="ER255" s="861"/>
      <c r="ES255" s="861"/>
      <c r="ET255" s="862"/>
      <c r="EU255" s="862"/>
      <c r="EV255" s="625"/>
      <c r="EW255" s="109"/>
      <c r="EX255" s="109"/>
      <c r="EY255" s="109"/>
      <c r="FH255" s="57"/>
      <c r="FL255" s="803"/>
      <c r="FM255" s="1927"/>
      <c r="FN255" s="803"/>
      <c r="FO255" s="803">
        <f>SUM(FO199:FO254)</f>
        <v>0</v>
      </c>
      <c r="FP255" s="803">
        <f>FP201+FP209+FP252</f>
        <v>0</v>
      </c>
      <c r="FQ255" s="803">
        <f>FO255+FP255</f>
        <v>0</v>
      </c>
      <c r="FR255" s="803"/>
      <c r="FS255" s="803"/>
      <c r="FT255" s="803"/>
      <c r="FU255" s="803"/>
      <c r="FV255" s="803"/>
      <c r="FW255" s="803"/>
      <c r="FX255" s="803"/>
      <c r="FY255" s="803"/>
      <c r="FZ255" s="803"/>
      <c r="GA255" s="788"/>
      <c r="GB255" s="788"/>
      <c r="GC255" s="788"/>
      <c r="GD255" s="788"/>
      <c r="GE255" s="788"/>
      <c r="GF255" s="788"/>
      <c r="GG255" s="788"/>
      <c r="GH255" s="788"/>
      <c r="GI255" s="788"/>
      <c r="GJ255" s="788"/>
      <c r="GK255" s="678"/>
      <c r="GL255" s="800"/>
      <c r="GM255" s="800"/>
      <c r="GN255" s="678"/>
      <c r="GO255" s="604"/>
      <c r="GP255" s="604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630"/>
      <c r="HI255" s="630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</row>
    <row r="256" spans="49:237" ht="19" hidden="1" customHeight="1">
      <c r="AW256" s="512"/>
      <c r="AY256" s="515"/>
      <c r="AZ256" s="512"/>
      <c r="BD256" s="515"/>
      <c r="BE256" s="515"/>
      <c r="BF256" s="515"/>
      <c r="BG256" s="515"/>
      <c r="BH256" s="1420"/>
      <c r="BI256" s="515"/>
      <c r="BJ256" s="829"/>
      <c r="BK256" s="380"/>
      <c r="BL256" s="380"/>
      <c r="BM256" s="380"/>
      <c r="BN256" s="380"/>
      <c r="BO256" s="380"/>
      <c r="BP256" s="380"/>
      <c r="BQ256" s="380"/>
      <c r="BR256" s="387"/>
      <c r="BS256" s="387">
        <f>IF(CF252="",1,2)</f>
        <v>1</v>
      </c>
      <c r="BT256" s="387"/>
      <c r="BU256" s="387"/>
      <c r="BV256" s="387"/>
      <c r="BW256" s="387"/>
      <c r="BX256" s="387"/>
      <c r="BY256" s="387"/>
      <c r="BZ256" s="387"/>
      <c r="CA256" s="387"/>
      <c r="CB256" s="387"/>
      <c r="CC256" s="387"/>
      <c r="CD256" s="387"/>
      <c r="CE256" s="387"/>
      <c r="CF256" s="387"/>
      <c r="CG256" s="387"/>
      <c r="CH256" s="387"/>
      <c r="CI256" s="387"/>
      <c r="CJ256" s="387"/>
      <c r="CK256" s="387"/>
      <c r="CL256" s="387"/>
      <c r="CM256" s="387"/>
      <c r="CN256" s="387"/>
      <c r="CO256" s="387"/>
      <c r="CP256" s="387"/>
      <c r="CQ256" s="387"/>
      <c r="CR256" s="387"/>
      <c r="CS256" s="387"/>
      <c r="CT256" s="387"/>
      <c r="CU256" s="387"/>
      <c r="CV256" s="387"/>
      <c r="CW256" s="387"/>
      <c r="CX256" s="387"/>
      <c r="CY256" s="387"/>
      <c r="CZ256" s="387"/>
      <c r="DA256" s="387"/>
      <c r="DB256" s="387"/>
      <c r="DC256" s="387"/>
      <c r="DD256" s="841"/>
      <c r="DE256" s="387"/>
      <c r="DF256" s="387"/>
      <c r="DG256" s="381" t="str">
        <f>IF(AS103="","",FT219)</f>
        <v/>
      </c>
      <c r="DH256" s="387"/>
      <c r="DI256" s="387"/>
      <c r="DJ256" s="387"/>
      <c r="DK256" s="387"/>
      <c r="DL256" s="387"/>
      <c r="DM256" s="387"/>
      <c r="DN256" s="387"/>
      <c r="DO256" s="387"/>
      <c r="DP256" s="387"/>
      <c r="DQ256" s="387"/>
      <c r="DR256" s="381"/>
      <c r="DS256" s="381"/>
      <c r="DT256" s="381"/>
      <c r="DU256" s="381"/>
      <c r="DV256" s="381"/>
      <c r="DW256" s="381"/>
      <c r="DX256" s="381"/>
      <c r="DY256" s="863"/>
      <c r="DZ256" s="863"/>
      <c r="EA256" s="863"/>
      <c r="EB256" s="863"/>
      <c r="EC256" s="863"/>
      <c r="ED256" s="863"/>
      <c r="EE256" s="863"/>
      <c r="EF256" s="863"/>
      <c r="EG256" s="863"/>
      <c r="EH256" s="863"/>
      <c r="EI256" s="863"/>
      <c r="EJ256" s="863"/>
      <c r="EK256" s="863"/>
      <c r="EL256" s="863"/>
      <c r="EM256" s="863"/>
      <c r="EN256" s="863"/>
      <c r="EO256" s="863"/>
      <c r="EP256" s="863"/>
      <c r="EQ256" s="863"/>
      <c r="ER256" s="864"/>
      <c r="ES256" s="864"/>
      <c r="ET256" s="865"/>
      <c r="EU256" s="866"/>
      <c r="EV256" s="866"/>
      <c r="EW256" s="109"/>
      <c r="EX256" s="109"/>
      <c r="EY256" s="109"/>
      <c r="FH256" s="57"/>
      <c r="FL256" s="803"/>
      <c r="FM256" s="1927"/>
      <c r="FN256" s="803"/>
      <c r="FO256" s="814"/>
      <c r="FP256" s="803"/>
      <c r="FQ256" s="803"/>
      <c r="FR256" s="803"/>
      <c r="FS256" s="803"/>
      <c r="FT256" s="803"/>
      <c r="FU256" s="803"/>
      <c r="FV256" s="803"/>
      <c r="FW256" s="803"/>
      <c r="FX256" s="803"/>
      <c r="FY256" s="803"/>
      <c r="FZ256" s="803"/>
      <c r="GA256" s="788"/>
      <c r="GB256" s="788"/>
      <c r="GC256" s="788"/>
      <c r="GD256" s="788"/>
      <c r="GE256" s="788"/>
      <c r="GF256" s="788"/>
      <c r="GG256" s="788"/>
      <c r="GH256" s="788"/>
      <c r="GI256" s="788"/>
      <c r="GJ256" s="788"/>
      <c r="GK256" s="678"/>
      <c r="GL256" s="800"/>
      <c r="GM256" s="800"/>
      <c r="GN256" s="678"/>
      <c r="GO256" s="604"/>
      <c r="GP256" s="604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630"/>
      <c r="HI256" s="630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</row>
    <row r="257" spans="49:237" ht="19" hidden="1" customHeight="1">
      <c r="AW257" s="512"/>
      <c r="AY257" s="515"/>
      <c r="AZ257" s="512"/>
      <c r="BD257" s="515"/>
      <c r="BE257" s="515"/>
      <c r="BF257" s="515"/>
      <c r="BG257" s="515"/>
      <c r="BH257" s="1420"/>
      <c r="BI257" s="515"/>
      <c r="BJ257" s="829"/>
      <c r="BK257" s="380"/>
      <c r="BL257" s="380"/>
      <c r="BM257" s="380"/>
      <c r="BN257" s="380"/>
      <c r="BO257" s="380"/>
      <c r="BP257" s="380"/>
      <c r="BQ257" s="380"/>
      <c r="BR257" s="387"/>
      <c r="BS257" s="387"/>
      <c r="BT257" s="387"/>
      <c r="BU257" s="387"/>
      <c r="BV257" s="387"/>
      <c r="BW257" s="387"/>
      <c r="BX257" s="387"/>
      <c r="BY257" s="387"/>
      <c r="BZ257" s="387"/>
      <c r="CA257" s="387"/>
      <c r="CB257" s="387"/>
      <c r="CC257" s="387"/>
      <c r="CD257" s="387"/>
      <c r="CE257" s="387"/>
      <c r="CF257" s="387"/>
      <c r="CG257" s="387"/>
      <c r="CH257" s="387"/>
      <c r="CI257" s="387"/>
      <c r="CJ257" s="387"/>
      <c r="CK257" s="387"/>
      <c r="CL257" s="387"/>
      <c r="CM257" s="387"/>
      <c r="CN257" s="387"/>
      <c r="CO257" s="387"/>
      <c r="CP257" s="387"/>
      <c r="CQ257" s="387"/>
      <c r="CR257" s="387"/>
      <c r="CS257" s="387"/>
      <c r="CT257" s="387"/>
      <c r="CU257" s="387"/>
      <c r="CV257" s="387"/>
      <c r="CW257" s="387"/>
      <c r="CX257" s="387"/>
      <c r="CY257" s="387"/>
      <c r="CZ257" s="387"/>
      <c r="DA257" s="387"/>
      <c r="DB257" s="387"/>
      <c r="DC257" s="387"/>
      <c r="DD257" s="867"/>
      <c r="DE257" s="387"/>
      <c r="DF257" s="387"/>
      <c r="DG257" s="387"/>
      <c r="DH257" s="387"/>
      <c r="DI257" s="387"/>
      <c r="DJ257" s="387"/>
      <c r="DK257" s="387"/>
      <c r="DL257" s="387"/>
      <c r="DM257" s="387"/>
      <c r="DN257" s="387"/>
      <c r="DO257" s="387"/>
      <c r="DP257" s="387"/>
      <c r="DQ257" s="387"/>
      <c r="DR257" s="387"/>
      <c r="DS257" s="387"/>
      <c r="DT257" s="387"/>
      <c r="DU257" s="387"/>
      <c r="DV257" s="387"/>
      <c r="DW257" s="387"/>
      <c r="DX257" s="387"/>
      <c r="DY257" s="387"/>
      <c r="DZ257" s="387"/>
      <c r="EA257" s="387"/>
      <c r="EB257" s="387"/>
      <c r="EC257" s="387"/>
      <c r="ED257" s="387"/>
      <c r="EE257" s="387"/>
      <c r="EF257" s="387"/>
      <c r="EG257" s="387"/>
      <c r="EH257" s="387"/>
      <c r="EI257" s="387"/>
      <c r="EJ257" s="387"/>
      <c r="EK257" s="387"/>
      <c r="EL257" s="387"/>
      <c r="EM257" s="387"/>
      <c r="EN257" s="387"/>
      <c r="EO257" s="387"/>
      <c r="EP257" s="387"/>
      <c r="EQ257" s="387"/>
      <c r="ER257" s="387"/>
      <c r="ES257" s="387"/>
      <c r="ET257" s="109"/>
      <c r="EU257" s="109"/>
      <c r="EV257" s="109"/>
      <c r="EW257" s="109"/>
      <c r="EX257" s="109"/>
      <c r="EY257" s="109"/>
      <c r="FH257" s="57"/>
      <c r="FL257" s="803"/>
      <c r="FM257" s="1927"/>
      <c r="FN257" s="803"/>
      <c r="FO257" s="814"/>
      <c r="FP257" s="803"/>
      <c r="FQ257" s="803"/>
      <c r="FR257" s="803"/>
      <c r="FS257" s="803"/>
      <c r="FT257" s="803"/>
      <c r="FU257" s="803"/>
      <c r="FV257" s="803"/>
      <c r="FW257" s="803"/>
      <c r="FX257" s="803"/>
      <c r="FY257" s="803"/>
      <c r="FZ257" s="803"/>
      <c r="GA257" s="788"/>
      <c r="GB257" s="788"/>
      <c r="GC257" s="788"/>
      <c r="GD257" s="788"/>
      <c r="GE257" s="788"/>
      <c r="GF257" s="788"/>
      <c r="GG257" s="788"/>
      <c r="GH257" s="788"/>
      <c r="GI257" s="788"/>
      <c r="GJ257" s="788"/>
      <c r="GK257" s="678"/>
      <c r="GL257" s="800"/>
      <c r="GM257" s="800"/>
      <c r="GN257" s="678"/>
      <c r="GO257" s="604"/>
      <c r="GP257" s="604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630"/>
      <c r="HI257" s="630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</row>
    <row r="258" spans="49:237" ht="19" hidden="1" customHeight="1">
      <c r="AW258" s="512"/>
      <c r="AY258" s="515"/>
      <c r="AZ258" s="512"/>
      <c r="BD258" s="515"/>
      <c r="BE258" s="515"/>
      <c r="BF258" s="515"/>
      <c r="BG258" s="515"/>
      <c r="BH258" s="1420"/>
      <c r="BI258" s="515"/>
      <c r="BJ258" s="829"/>
      <c r="BK258" s="380"/>
      <c r="BL258" s="380"/>
      <c r="BM258" s="380"/>
      <c r="BN258" s="380"/>
      <c r="BO258" s="380"/>
      <c r="BP258" s="380"/>
      <c r="BQ258" s="380"/>
      <c r="BR258" s="387"/>
      <c r="BS258" s="1905" t="str">
        <f>BS250&amp;"  "&amp;BW250&amp;"  Individual(s)  X  $"&amp;CA250&amp;"  =  "</f>
        <v xml:space="preserve">    Individual(s)  X  $  =  </v>
      </c>
      <c r="BT258" s="1905"/>
      <c r="BU258" s="1905"/>
      <c r="BV258" s="1905"/>
      <c r="BW258" s="1905"/>
      <c r="BX258" s="1905"/>
      <c r="BY258" s="1905"/>
      <c r="BZ258" s="1905"/>
      <c r="CA258" s="1905"/>
      <c r="CB258" s="1905"/>
      <c r="CC258" s="1905"/>
      <c r="CD258" s="1905"/>
      <c r="CE258" s="387"/>
      <c r="CF258" s="387"/>
      <c r="CG258" s="387"/>
      <c r="CH258" s="387"/>
      <c r="CI258" s="387"/>
      <c r="CJ258" s="387"/>
      <c r="CK258" s="387"/>
      <c r="CL258" s="387"/>
      <c r="CM258" s="387"/>
      <c r="CN258" s="387"/>
      <c r="CO258" s="387"/>
      <c r="CP258" s="387"/>
      <c r="CQ258" s="387"/>
      <c r="CR258" s="387"/>
      <c r="CS258" s="387"/>
      <c r="CT258" s="387"/>
      <c r="CU258" s="387"/>
      <c r="CV258" s="387"/>
      <c r="CW258" s="387"/>
      <c r="CX258" s="387"/>
      <c r="CY258" s="387"/>
      <c r="CZ258" s="387"/>
      <c r="DA258" s="387"/>
      <c r="DB258" s="387"/>
      <c r="DC258" s="387"/>
      <c r="DD258" s="867"/>
      <c r="DE258" s="387"/>
      <c r="DF258" s="819"/>
      <c r="DG258" s="819"/>
      <c r="DH258" s="819"/>
      <c r="DI258" s="819"/>
      <c r="DJ258" s="819"/>
      <c r="DK258" s="819"/>
      <c r="DL258" s="819"/>
      <c r="DM258" s="819"/>
      <c r="DN258" s="819"/>
      <c r="DO258" s="819"/>
      <c r="DP258" s="819"/>
      <c r="DQ258" s="819"/>
      <c r="DR258" s="819"/>
      <c r="DS258" s="819"/>
      <c r="DT258" s="819"/>
      <c r="DU258" s="819"/>
      <c r="DV258" s="819"/>
      <c r="DW258" s="819"/>
      <c r="DX258" s="819"/>
      <c r="DY258" s="819"/>
      <c r="DZ258" s="819"/>
      <c r="EA258" s="819"/>
      <c r="EB258" s="819"/>
      <c r="EC258" s="819"/>
      <c r="ED258" s="819"/>
      <c r="EE258" s="819"/>
      <c r="EF258" s="819"/>
      <c r="EG258" s="819"/>
      <c r="EH258" s="819"/>
      <c r="EI258" s="387"/>
      <c r="EJ258" s="387"/>
      <c r="EK258" s="387"/>
      <c r="EL258" s="387"/>
      <c r="EM258" s="387"/>
      <c r="EN258" s="387"/>
      <c r="EO258" s="387"/>
      <c r="EP258" s="387"/>
      <c r="EQ258" s="387"/>
      <c r="ER258" s="387"/>
      <c r="ES258" s="387"/>
      <c r="ET258" s="109"/>
      <c r="EU258" s="109"/>
      <c r="EV258" s="109"/>
      <c r="EW258" s="109"/>
      <c r="EX258" s="109"/>
      <c r="EY258" s="109"/>
      <c r="FH258" s="57"/>
      <c r="FL258" s="803"/>
      <c r="FM258" s="1927"/>
      <c r="FN258" s="803"/>
      <c r="FO258" s="814"/>
      <c r="FP258" s="803"/>
      <c r="FQ258" s="803"/>
      <c r="FR258" s="803"/>
      <c r="FS258" s="803"/>
      <c r="FT258" s="803"/>
      <c r="FU258" s="803"/>
      <c r="FV258" s="803"/>
      <c r="FW258" s="803"/>
      <c r="FX258" s="803"/>
      <c r="FY258" s="803"/>
      <c r="FZ258" s="803"/>
      <c r="GA258" s="788"/>
      <c r="GB258" s="788"/>
      <c r="GC258" s="788"/>
      <c r="GD258" s="788"/>
      <c r="GE258" s="788"/>
      <c r="GF258" s="788"/>
      <c r="GG258" s="788"/>
      <c r="GH258" s="788"/>
      <c r="GI258" s="788"/>
      <c r="GJ258" s="788"/>
      <c r="GK258" s="678"/>
      <c r="GL258" s="800"/>
      <c r="GM258" s="800"/>
      <c r="GN258" s="678"/>
      <c r="GO258" s="604"/>
      <c r="GP258" s="604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630"/>
      <c r="HI258" s="630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</row>
    <row r="259" spans="49:237" ht="19" hidden="1" customHeight="1">
      <c r="AW259" s="512"/>
      <c r="AY259" s="515"/>
      <c r="AZ259" s="512"/>
      <c r="BD259" s="515"/>
      <c r="BE259" s="515"/>
      <c r="BF259" s="515"/>
      <c r="BG259" s="515"/>
      <c r="BH259" s="1420"/>
      <c r="BI259" s="515"/>
      <c r="BJ259" s="829"/>
      <c r="BK259" s="380"/>
      <c r="BL259" s="380"/>
      <c r="BM259" s="380"/>
      <c r="BN259" s="380"/>
      <c r="BO259" s="380"/>
      <c r="BP259" s="380"/>
      <c r="BQ259" s="380"/>
      <c r="BR259" s="387"/>
      <c r="BS259" s="1905" t="str">
        <f>BS251&amp;"  "&amp;BW251&amp;"  Individual(s)  X  $"&amp;CA251&amp;"  =  "</f>
        <v xml:space="preserve">    Individual(s)  X  $  =  </v>
      </c>
      <c r="BT259" s="1905"/>
      <c r="BU259" s="1905"/>
      <c r="BV259" s="1905"/>
      <c r="BW259" s="1905"/>
      <c r="BX259" s="1905"/>
      <c r="BY259" s="1905"/>
      <c r="BZ259" s="1905"/>
      <c r="CA259" s="1905"/>
      <c r="CB259" s="1905"/>
      <c r="CC259" s="1905"/>
      <c r="CD259" s="1905"/>
      <c r="CE259" s="387"/>
      <c r="CF259" s="387"/>
      <c r="CG259" s="387"/>
      <c r="CH259" s="387"/>
      <c r="CI259" s="387"/>
      <c r="CJ259" s="387"/>
      <c r="CK259" s="387"/>
      <c r="CL259" s="387"/>
      <c r="CM259" s="387"/>
      <c r="CN259" s="387"/>
      <c r="CO259" s="387"/>
      <c r="CP259" s="387"/>
      <c r="CQ259" s="387"/>
      <c r="CR259" s="387"/>
      <c r="CS259" s="387"/>
      <c r="CT259" s="387"/>
      <c r="CU259" s="387"/>
      <c r="CV259" s="387"/>
      <c r="CW259" s="387"/>
      <c r="CX259" s="387"/>
      <c r="CY259" s="387"/>
      <c r="CZ259" s="387"/>
      <c r="DA259" s="387"/>
      <c r="DB259" s="387"/>
      <c r="DC259" s="387"/>
      <c r="DD259" s="867"/>
      <c r="DE259" s="387"/>
      <c r="DF259" s="387"/>
      <c r="DG259" s="381"/>
      <c r="DH259" s="381"/>
      <c r="DI259" s="381"/>
      <c r="DJ259" s="381"/>
      <c r="DK259" s="381"/>
      <c r="DL259" s="381"/>
      <c r="DM259" s="381"/>
      <c r="DN259" s="381"/>
      <c r="DO259" s="381"/>
      <c r="DP259" s="381"/>
      <c r="DQ259" s="381"/>
      <c r="DR259" s="381"/>
      <c r="DS259" s="381"/>
      <c r="DT259" s="381"/>
      <c r="DU259" s="380"/>
      <c r="DV259" s="387"/>
      <c r="DW259" s="387"/>
      <c r="DX259" s="387"/>
      <c r="DY259" s="387"/>
      <c r="DZ259" s="387"/>
      <c r="EA259" s="387"/>
      <c r="EB259" s="387"/>
      <c r="EC259" s="387"/>
      <c r="ED259" s="387"/>
      <c r="EE259" s="387"/>
      <c r="EF259" s="387"/>
      <c r="EG259" s="387"/>
      <c r="EH259" s="387"/>
      <c r="EI259" s="387"/>
      <c r="EJ259" s="387"/>
      <c r="EK259" s="387"/>
      <c r="EL259" s="387"/>
      <c r="EM259" s="387"/>
      <c r="EN259" s="387"/>
      <c r="EO259" s="387"/>
      <c r="EP259" s="387"/>
      <c r="EQ259" s="387"/>
      <c r="ER259" s="387"/>
      <c r="ES259" s="387"/>
      <c r="ET259" s="109"/>
      <c r="EU259" s="109"/>
      <c r="EV259" s="109"/>
      <c r="EW259" s="109"/>
      <c r="EX259" s="109"/>
      <c r="EY259" s="109"/>
      <c r="FH259" s="57"/>
      <c r="FL259" s="803"/>
      <c r="FM259" s="1927"/>
      <c r="FN259" s="803"/>
      <c r="FO259" s="814"/>
      <c r="FP259" s="803"/>
      <c r="FQ259" s="803"/>
      <c r="FR259" s="803"/>
      <c r="FS259" s="803"/>
      <c r="FT259" s="803"/>
      <c r="FU259" s="803"/>
      <c r="FV259" s="803"/>
      <c r="FW259" s="803"/>
      <c r="FX259" s="803"/>
      <c r="FY259" s="803"/>
      <c r="FZ259" s="803"/>
      <c r="GA259" s="788"/>
      <c r="GB259" s="788"/>
      <c r="GC259" s="788"/>
      <c r="GD259" s="788"/>
      <c r="GE259" s="788"/>
      <c r="GF259" s="788"/>
      <c r="GG259" s="788"/>
      <c r="GH259" s="788"/>
      <c r="GI259" s="788"/>
      <c r="GJ259" s="788"/>
      <c r="GK259" s="678"/>
      <c r="GL259" s="800"/>
      <c r="GM259" s="800"/>
      <c r="GN259" s="678"/>
      <c r="GO259" s="604"/>
      <c r="GP259" s="604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630"/>
      <c r="HI259" s="630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</row>
    <row r="260" spans="49:237" ht="19" hidden="1" customHeight="1">
      <c r="AW260" s="512"/>
      <c r="AY260" s="515"/>
      <c r="AZ260" s="512"/>
      <c r="BD260" s="515"/>
      <c r="BE260" s="515"/>
      <c r="BF260" s="515"/>
      <c r="BG260" s="515"/>
      <c r="BH260" s="1420"/>
      <c r="BI260" s="515"/>
      <c r="BJ260" s="829"/>
      <c r="BK260" s="380"/>
      <c r="BL260" s="380"/>
      <c r="BM260" s="380"/>
      <c r="BN260" s="380"/>
      <c r="BO260" s="380"/>
      <c r="BP260" s="380"/>
      <c r="BQ260" s="380"/>
      <c r="BR260" s="387"/>
      <c r="BS260" s="1905" t="str">
        <f>BS252&amp;"  "&amp;BW252&amp;"  Individual(s)  X  $"&amp;CA252&amp;"  =  "</f>
        <v xml:space="preserve">    Individual(s)  X  $  =  </v>
      </c>
      <c r="BT260" s="1905"/>
      <c r="BU260" s="1905"/>
      <c r="BV260" s="1905"/>
      <c r="BW260" s="1905"/>
      <c r="BX260" s="1905"/>
      <c r="BY260" s="1905"/>
      <c r="BZ260" s="1905"/>
      <c r="CA260" s="1905"/>
      <c r="CB260" s="1905"/>
      <c r="CC260" s="1905"/>
      <c r="CD260" s="1905"/>
      <c r="CE260" s="381"/>
      <c r="CF260" s="381"/>
      <c r="CG260" s="381"/>
      <c r="CH260" s="381"/>
      <c r="CI260" s="381"/>
      <c r="CJ260" s="381"/>
      <c r="CK260" s="381"/>
      <c r="CL260" s="381"/>
      <c r="CM260" s="381"/>
      <c r="CN260" s="381"/>
      <c r="CO260" s="381"/>
      <c r="CP260" s="381"/>
      <c r="CQ260" s="381"/>
      <c r="CR260" s="381"/>
      <c r="CS260" s="381"/>
      <c r="CT260" s="381"/>
      <c r="CU260" s="381"/>
      <c r="CV260" s="380"/>
      <c r="CW260" s="380"/>
      <c r="CX260" s="380"/>
      <c r="CY260" s="380"/>
      <c r="CZ260" s="380"/>
      <c r="DA260" s="380"/>
      <c r="DB260" s="380"/>
      <c r="DC260" s="387"/>
      <c r="DD260" s="867"/>
      <c r="DE260" s="387"/>
      <c r="DF260" s="824"/>
      <c r="DG260" s="824"/>
      <c r="DH260" s="824"/>
      <c r="DI260" s="824"/>
      <c r="DJ260" s="824"/>
      <c r="DK260" s="824"/>
      <c r="DL260" s="824"/>
      <c r="DM260" s="859"/>
      <c r="DN260" s="381"/>
      <c r="DO260" s="381"/>
      <c r="DP260" s="381"/>
      <c r="DQ260" s="381"/>
      <c r="DR260" s="381"/>
      <c r="DS260" s="381"/>
      <c r="DT260" s="381"/>
      <c r="DU260" s="380"/>
      <c r="DV260" s="381"/>
      <c r="DW260" s="381"/>
      <c r="DX260" s="381"/>
      <c r="DY260" s="381"/>
      <c r="DZ260" s="381"/>
      <c r="EA260" s="381"/>
      <c r="EB260" s="380"/>
      <c r="EC260" s="387"/>
      <c r="ED260" s="381"/>
      <c r="EE260" s="381"/>
      <c r="EF260" s="381"/>
      <c r="EG260" s="381"/>
      <c r="EH260" s="381"/>
      <c r="EI260" s="387"/>
      <c r="EJ260" s="387"/>
      <c r="EK260" s="387"/>
      <c r="EL260" s="387"/>
      <c r="EM260" s="387"/>
      <c r="EN260" s="387"/>
      <c r="EO260" s="387"/>
      <c r="EP260" s="387"/>
      <c r="EQ260" s="387"/>
      <c r="ER260" s="387"/>
      <c r="ES260" s="387"/>
      <c r="ET260" s="109"/>
      <c r="EU260" s="109"/>
      <c r="EV260" s="109"/>
      <c r="EW260" s="109"/>
      <c r="EX260" s="109"/>
      <c r="EY260" s="109"/>
      <c r="FH260" s="57"/>
      <c r="FL260" s="803"/>
      <c r="FM260" s="1927"/>
      <c r="FN260" s="803"/>
      <c r="FO260" s="814"/>
      <c r="FP260" s="803"/>
      <c r="FQ260" s="803"/>
      <c r="FR260" s="803">
        <f>FL282-FQ255</f>
        <v>0</v>
      </c>
      <c r="FS260" s="803"/>
      <c r="FT260" s="803"/>
      <c r="FU260" s="803"/>
      <c r="FV260" s="803"/>
      <c r="FW260" s="803"/>
      <c r="FX260" s="803"/>
      <c r="FY260" s="803"/>
      <c r="FZ260" s="803"/>
      <c r="GA260" s="788"/>
      <c r="GB260" s="788"/>
      <c r="GC260" s="788"/>
      <c r="GD260" s="788"/>
      <c r="GE260" s="788"/>
      <c r="GF260" s="788"/>
      <c r="GG260" s="788"/>
      <c r="GH260" s="788"/>
      <c r="GI260" s="788"/>
      <c r="GJ260" s="788"/>
      <c r="GK260" s="678"/>
      <c r="GL260" s="800"/>
      <c r="GM260" s="800"/>
      <c r="GN260" s="678"/>
      <c r="GO260" s="604"/>
      <c r="GP260" s="604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630"/>
      <c r="HI260" s="630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</row>
    <row r="261" spans="49:237" ht="19" hidden="1" customHeight="1">
      <c r="AW261" s="512"/>
      <c r="AY261" s="515"/>
      <c r="AZ261" s="512"/>
      <c r="BD261" s="515"/>
      <c r="BE261" s="515"/>
      <c r="BF261" s="515"/>
      <c r="BG261" s="515"/>
      <c r="BH261" s="1420"/>
      <c r="BI261" s="515"/>
      <c r="BJ261" s="829"/>
      <c r="BK261" s="380"/>
      <c r="BL261" s="380"/>
      <c r="BM261" s="380"/>
      <c r="BN261" s="380"/>
      <c r="BO261" s="380"/>
      <c r="BP261" s="380"/>
      <c r="BQ261" s="380"/>
      <c r="BR261" s="387"/>
      <c r="BS261" s="817"/>
      <c r="BT261" s="817"/>
      <c r="BU261" s="817"/>
      <c r="BV261" s="377"/>
      <c r="BW261" s="381"/>
      <c r="BX261" s="381"/>
      <c r="BY261" s="381"/>
      <c r="BZ261" s="381"/>
      <c r="CA261" s="377"/>
      <c r="CB261" s="557"/>
      <c r="CC261" s="557"/>
      <c r="CD261" s="557"/>
      <c r="CE261" s="557"/>
      <c r="CF261" s="557"/>
      <c r="CG261" s="557"/>
      <c r="CH261" s="557"/>
      <c r="CI261" s="557"/>
      <c r="CJ261" s="557"/>
      <c r="CK261" s="557"/>
      <c r="CL261" s="557"/>
      <c r="CM261" s="381"/>
      <c r="CN261" s="381"/>
      <c r="CO261" s="377"/>
      <c r="CP261" s="557"/>
      <c r="CQ261" s="557"/>
      <c r="CR261" s="557"/>
      <c r="CS261" s="557"/>
      <c r="CT261" s="557"/>
      <c r="CU261" s="557"/>
      <c r="CV261" s="557"/>
      <c r="CW261" s="557"/>
      <c r="CX261" s="557"/>
      <c r="CY261" s="557"/>
      <c r="CZ261" s="557"/>
      <c r="DA261" s="557"/>
      <c r="DB261" s="557"/>
      <c r="DC261" s="387"/>
      <c r="DD261" s="867"/>
      <c r="DE261" s="387"/>
      <c r="DF261" s="824"/>
      <c r="DG261" s="824"/>
      <c r="DH261" s="824"/>
      <c r="DI261" s="824"/>
      <c r="DJ261" s="824"/>
      <c r="DK261" s="824"/>
      <c r="DL261" s="824"/>
      <c r="DM261" s="859"/>
      <c r="DN261" s="381"/>
      <c r="DO261" s="381"/>
      <c r="DP261" s="381"/>
      <c r="DQ261" s="381"/>
      <c r="DR261" s="381"/>
      <c r="DS261" s="381"/>
      <c r="DT261" s="381"/>
      <c r="DU261" s="380"/>
      <c r="DV261" s="381"/>
      <c r="DW261" s="381"/>
      <c r="DX261" s="381"/>
      <c r="DY261" s="381"/>
      <c r="DZ261" s="381"/>
      <c r="EA261" s="381"/>
      <c r="EB261" s="380"/>
      <c r="EC261" s="387"/>
      <c r="ED261" s="381"/>
      <c r="EE261" s="381"/>
      <c r="EF261" s="381"/>
      <c r="EG261" s="381"/>
      <c r="EH261" s="381"/>
      <c r="EI261" s="387"/>
      <c r="EJ261" s="387"/>
      <c r="EK261" s="387"/>
      <c r="EL261" s="387"/>
      <c r="EM261" s="387"/>
      <c r="EN261" s="387"/>
      <c r="EO261" s="387"/>
      <c r="EP261" s="387"/>
      <c r="EQ261" s="387"/>
      <c r="ER261" s="387"/>
      <c r="ES261" s="387"/>
      <c r="ET261" s="109"/>
      <c r="EU261" s="109"/>
      <c r="EV261" s="109"/>
      <c r="EW261" s="109"/>
      <c r="EX261" s="109"/>
      <c r="EY261" s="109"/>
      <c r="FH261" s="57"/>
      <c r="FL261" s="803"/>
      <c r="FM261" s="1927"/>
      <c r="FN261" s="803"/>
      <c r="FO261" s="814"/>
      <c r="FP261" s="803"/>
      <c r="FQ261" s="803"/>
      <c r="FR261" s="803"/>
      <c r="FS261" s="803"/>
      <c r="FT261" s="803"/>
      <c r="FU261" s="803"/>
      <c r="FV261" s="803"/>
      <c r="FW261" s="803"/>
      <c r="FX261" s="803"/>
      <c r="FY261" s="803"/>
      <c r="FZ261" s="803"/>
      <c r="GA261" s="788"/>
      <c r="GB261" s="788"/>
      <c r="GC261" s="788"/>
      <c r="GD261" s="788"/>
      <c r="GE261" s="788"/>
      <c r="GF261" s="788"/>
      <c r="GG261" s="788"/>
      <c r="GH261" s="788"/>
      <c r="GI261" s="788"/>
      <c r="GJ261" s="788"/>
      <c r="GK261" s="678"/>
      <c r="GL261" s="800"/>
      <c r="GM261" s="800"/>
      <c r="GN261" s="678"/>
      <c r="GO261" s="604"/>
      <c r="GP261" s="604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630"/>
      <c r="HI261" s="630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</row>
    <row r="262" spans="49:237" ht="19" hidden="1" customHeight="1">
      <c r="AW262" s="512"/>
      <c r="AY262" s="515"/>
      <c r="AZ262" s="512"/>
      <c r="BD262" s="515"/>
      <c r="BE262" s="515"/>
      <c r="BF262" s="515"/>
      <c r="BG262" s="515"/>
      <c r="BH262" s="1420"/>
      <c r="BI262" s="515"/>
      <c r="BJ262" s="829"/>
      <c r="BK262" s="380"/>
      <c r="BL262" s="380"/>
      <c r="BM262" s="380"/>
      <c r="BN262" s="380"/>
      <c r="BO262" s="380"/>
      <c r="BP262" s="380"/>
      <c r="BQ262" s="380"/>
      <c r="BR262" s="387"/>
      <c r="BS262" s="1940" t="str">
        <f>BS250&amp;"  "&amp;BW250&amp;"  Individual(s)  X  "</f>
        <v xml:space="preserve">    Individual(s)  X  </v>
      </c>
      <c r="BT262" s="1940"/>
      <c r="BU262" s="1940"/>
      <c r="BV262" s="1940"/>
      <c r="BW262" s="1940"/>
      <c r="BX262" s="1940"/>
      <c r="BY262" s="1940"/>
      <c r="BZ262" s="1940"/>
      <c r="CA262" s="1940"/>
      <c r="CB262" s="1940"/>
      <c r="CC262" s="1940"/>
      <c r="CD262" s="1940"/>
      <c r="CE262" s="1940"/>
      <c r="CF262" s="1940"/>
      <c r="CG262" s="1940"/>
      <c r="CH262" s="1940"/>
      <c r="CI262" s="1940"/>
      <c r="CJ262" s="1940"/>
      <c r="CK262" s="557"/>
      <c r="CL262" s="557"/>
      <c r="CM262" s="381"/>
      <c r="CN262" s="381"/>
      <c r="CO262" s="557"/>
      <c r="CP262" s="557"/>
      <c r="CQ262" s="557"/>
      <c r="CR262" s="557"/>
      <c r="CS262" s="557"/>
      <c r="CT262" s="557"/>
      <c r="CU262" s="557"/>
      <c r="CV262" s="557"/>
      <c r="CW262" s="557"/>
      <c r="CX262" s="557"/>
      <c r="CY262" s="557"/>
      <c r="CZ262" s="557"/>
      <c r="DA262" s="557"/>
      <c r="DB262" s="557"/>
      <c r="DC262" s="387"/>
      <c r="DD262" s="867"/>
      <c r="DE262" s="387"/>
      <c r="DF262" s="578"/>
      <c r="DG262" s="578"/>
      <c r="DH262" s="578"/>
      <c r="DI262" s="578"/>
      <c r="DJ262" s="578"/>
      <c r="DK262" s="578"/>
      <c r="DL262" s="578"/>
      <c r="DM262" s="578"/>
      <c r="DN262" s="381"/>
      <c r="DO262" s="381"/>
      <c r="DP262" s="381"/>
      <c r="DQ262" s="381"/>
      <c r="DR262" s="381"/>
      <c r="DS262" s="381"/>
      <c r="DT262" s="381"/>
      <c r="DU262" s="380"/>
      <c r="DV262" s="381"/>
      <c r="DW262" s="381"/>
      <c r="DX262" s="381"/>
      <c r="DY262" s="381"/>
      <c r="DZ262" s="381"/>
      <c r="EA262" s="381"/>
      <c r="EB262" s="380"/>
      <c r="EC262" s="387"/>
      <c r="ED262" s="381"/>
      <c r="EE262" s="381"/>
      <c r="EF262" s="381"/>
      <c r="EG262" s="381"/>
      <c r="EH262" s="381"/>
      <c r="EI262" s="387"/>
      <c r="EJ262" s="387"/>
      <c r="EK262" s="387"/>
      <c r="EL262" s="387"/>
      <c r="EM262" s="387"/>
      <c r="EN262" s="387"/>
      <c r="EO262" s="387"/>
      <c r="EP262" s="387"/>
      <c r="EQ262" s="387"/>
      <c r="ER262" s="387"/>
      <c r="ES262" s="387"/>
      <c r="ET262" s="109"/>
      <c r="EU262" s="109"/>
      <c r="EV262" s="109"/>
      <c r="EW262" s="109"/>
      <c r="EX262" s="109"/>
      <c r="EY262" s="109"/>
      <c r="FH262" s="57"/>
      <c r="FL262" s="803"/>
      <c r="FM262" s="1927"/>
      <c r="FN262" s="803"/>
      <c r="FO262" s="814"/>
      <c r="FP262" s="803"/>
      <c r="FQ262" s="803"/>
      <c r="FR262" s="803"/>
      <c r="FS262" s="803"/>
      <c r="FT262" s="803"/>
      <c r="FU262" s="803"/>
      <c r="FV262" s="803"/>
      <c r="FW262" s="803"/>
      <c r="FX262" s="803"/>
      <c r="FY262" s="803"/>
      <c r="FZ262" s="803"/>
      <c r="GA262" s="788"/>
      <c r="GB262" s="788"/>
      <c r="GC262" s="788"/>
      <c r="GD262" s="788"/>
      <c r="GE262" s="788"/>
      <c r="GF262" s="788"/>
      <c r="GG262" s="788"/>
      <c r="GH262" s="788"/>
      <c r="GI262" s="788"/>
      <c r="GJ262" s="788"/>
      <c r="GK262" s="678"/>
      <c r="GL262" s="800"/>
      <c r="GM262" s="800"/>
      <c r="GN262" s="678"/>
      <c r="GO262" s="604"/>
      <c r="GP262" s="604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630"/>
      <c r="HI262" s="630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</row>
    <row r="263" spans="49:237" ht="19" hidden="1" customHeight="1">
      <c r="AW263" s="512"/>
      <c r="AY263" s="515"/>
      <c r="AZ263" s="512"/>
      <c r="BD263" s="515"/>
      <c r="BE263" s="515"/>
      <c r="BF263" s="515"/>
      <c r="BG263" s="515"/>
      <c r="BH263" s="1420"/>
      <c r="BI263" s="515"/>
      <c r="BJ263" s="829"/>
      <c r="BK263" s="380"/>
      <c r="BL263" s="380"/>
      <c r="BM263" s="380"/>
      <c r="BN263" s="380"/>
      <c r="BO263" s="380"/>
      <c r="BP263" s="380"/>
      <c r="BQ263" s="380"/>
      <c r="BR263" s="387"/>
      <c r="BS263" s="1941" t="str">
        <f>BS251&amp;"  "&amp;BW251&amp;"  Individual(s)  X  "</f>
        <v xml:space="preserve">    Individual(s)  X  </v>
      </c>
      <c r="BT263" s="1941"/>
      <c r="BU263" s="1941"/>
      <c r="BV263" s="1941"/>
      <c r="BW263" s="1941"/>
      <c r="BX263" s="1941"/>
      <c r="BY263" s="1941"/>
      <c r="BZ263" s="1941"/>
      <c r="CA263" s="1941"/>
      <c r="CB263" s="1941"/>
      <c r="CC263" s="1941"/>
      <c r="CD263" s="1941"/>
      <c r="CE263" s="1941"/>
      <c r="CF263" s="1941"/>
      <c r="CG263" s="1941"/>
      <c r="CH263" s="1941"/>
      <c r="CI263" s="1941"/>
      <c r="CJ263" s="1941"/>
      <c r="CK263" s="557"/>
      <c r="CL263" s="557"/>
      <c r="CM263" s="381"/>
      <c r="CN263" s="381"/>
      <c r="CO263" s="557"/>
      <c r="CP263" s="557"/>
      <c r="CQ263" s="557"/>
      <c r="CR263" s="557"/>
      <c r="CS263" s="557"/>
      <c r="CT263" s="557"/>
      <c r="CU263" s="557"/>
      <c r="CV263" s="557"/>
      <c r="CW263" s="557"/>
      <c r="CX263" s="557"/>
      <c r="CY263" s="557"/>
      <c r="CZ263" s="557"/>
      <c r="DA263" s="557"/>
      <c r="DB263" s="557"/>
      <c r="DC263" s="387"/>
      <c r="DD263" s="867"/>
      <c r="DE263" s="387"/>
      <c r="DF263" s="824"/>
      <c r="DG263" s="824"/>
      <c r="DH263" s="824"/>
      <c r="DI263" s="824"/>
      <c r="DJ263" s="824"/>
      <c r="DK263" s="824"/>
      <c r="DL263" s="824"/>
      <c r="DM263" s="381"/>
      <c r="DN263" s="381"/>
      <c r="DO263" s="381"/>
      <c r="DP263" s="381"/>
      <c r="DQ263" s="381"/>
      <c r="DR263" s="381"/>
      <c r="DS263" s="381"/>
      <c r="DT263" s="381"/>
      <c r="DU263" s="381"/>
      <c r="DV263" s="381"/>
      <c r="DW263" s="381"/>
      <c r="DX263" s="381"/>
      <c r="DY263" s="381"/>
      <c r="DZ263" s="381"/>
      <c r="EA263" s="381"/>
      <c r="EB263" s="381"/>
      <c r="EC263" s="381"/>
      <c r="ED263" s="381"/>
      <c r="EE263" s="381"/>
      <c r="EF263" s="381"/>
      <c r="EG263" s="381"/>
      <c r="EH263" s="381"/>
      <c r="EI263" s="381"/>
      <c r="EJ263" s="381"/>
      <c r="EK263" s="381"/>
      <c r="EL263" s="381"/>
      <c r="EM263" s="381"/>
      <c r="EN263" s="381"/>
      <c r="EO263" s="381"/>
      <c r="EP263" s="381"/>
      <c r="EQ263" s="381"/>
      <c r="ER263" s="868"/>
      <c r="ES263" s="868"/>
      <c r="ET263" s="869"/>
      <c r="EU263" s="869"/>
      <c r="EV263" s="869"/>
      <c r="EW263" s="869"/>
      <c r="EX263" s="109"/>
      <c r="EY263" s="109"/>
      <c r="FH263" s="57"/>
      <c r="FL263" s="803"/>
      <c r="FM263" s="1927"/>
      <c r="FN263" s="803"/>
      <c r="FO263" s="814"/>
      <c r="FP263" s="803"/>
      <c r="FQ263" s="803"/>
      <c r="FR263" s="803"/>
      <c r="FS263" s="803"/>
      <c r="FT263" s="803"/>
      <c r="FU263" s="803"/>
      <c r="FV263" s="803"/>
      <c r="FW263" s="803"/>
      <c r="FX263" s="803"/>
      <c r="FY263" s="803"/>
      <c r="FZ263" s="803"/>
      <c r="GA263" s="788"/>
      <c r="GB263" s="788"/>
      <c r="GC263" s="788"/>
      <c r="GD263" s="788"/>
      <c r="GE263" s="788"/>
      <c r="GF263" s="788"/>
      <c r="GG263" s="788"/>
      <c r="GH263" s="788"/>
      <c r="GI263" s="788"/>
      <c r="GJ263" s="788"/>
      <c r="GK263" s="678"/>
      <c r="GL263" s="800"/>
      <c r="GM263" s="800"/>
      <c r="GN263" s="678"/>
      <c r="GO263" s="604"/>
      <c r="GP263" s="604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630"/>
      <c r="HI263" s="630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</row>
    <row r="264" spans="49:237" ht="19" hidden="1" customHeight="1">
      <c r="AW264" s="512"/>
      <c r="AY264" s="515"/>
      <c r="AZ264" s="512"/>
      <c r="BD264" s="515"/>
      <c r="BE264" s="515"/>
      <c r="BF264" s="515"/>
      <c r="BG264" s="515"/>
      <c r="BH264" s="1420"/>
      <c r="BI264" s="515"/>
      <c r="BJ264" s="829"/>
      <c r="BK264" s="380"/>
      <c r="BL264" s="380"/>
      <c r="BM264" s="380"/>
      <c r="BN264" s="380"/>
      <c r="BO264" s="380"/>
      <c r="BP264" s="380"/>
      <c r="BQ264" s="380"/>
      <c r="BR264" s="387"/>
      <c r="BS264" s="1941" t="str">
        <f>BS252&amp;"  "&amp;BW252&amp;"  Individual(s)  X  "</f>
        <v xml:space="preserve">    Individual(s)  X  </v>
      </c>
      <c r="BT264" s="1941"/>
      <c r="BU264" s="1941"/>
      <c r="BV264" s="1941"/>
      <c r="BW264" s="1941"/>
      <c r="BX264" s="1941"/>
      <c r="BY264" s="1941"/>
      <c r="BZ264" s="1941"/>
      <c r="CA264" s="1941"/>
      <c r="CB264" s="1941"/>
      <c r="CC264" s="1941"/>
      <c r="CD264" s="1941"/>
      <c r="CE264" s="1941"/>
      <c r="CF264" s="1941"/>
      <c r="CG264" s="1941"/>
      <c r="CH264" s="1941"/>
      <c r="CI264" s="1941"/>
      <c r="CJ264" s="1941"/>
      <c r="CK264" s="557"/>
      <c r="CL264" s="557"/>
      <c r="CM264" s="381"/>
      <c r="CN264" s="381"/>
      <c r="CO264" s="377"/>
      <c r="CP264" s="557"/>
      <c r="CQ264" s="557"/>
      <c r="CR264" s="557"/>
      <c r="CS264" s="557"/>
      <c r="CT264" s="557"/>
      <c r="CU264" s="557"/>
      <c r="CV264" s="557"/>
      <c r="CW264" s="557"/>
      <c r="CX264" s="557"/>
      <c r="CY264" s="557"/>
      <c r="CZ264" s="557"/>
      <c r="DA264" s="557"/>
      <c r="DB264" s="557"/>
      <c r="DC264" s="819"/>
      <c r="DD264" s="867"/>
      <c r="DE264" s="387"/>
      <c r="DF264" s="824"/>
      <c r="DG264" s="824"/>
      <c r="DH264" s="824"/>
      <c r="DI264" s="824"/>
      <c r="DJ264" s="824"/>
      <c r="DK264" s="824"/>
      <c r="DL264" s="824"/>
      <c r="DM264" s="853"/>
      <c r="DN264" s="377"/>
      <c r="DO264" s="387"/>
      <c r="DP264" s="387"/>
      <c r="DQ264" s="387"/>
      <c r="DR264" s="387"/>
      <c r="DS264" s="387"/>
      <c r="DT264" s="387"/>
      <c r="DU264" s="387"/>
      <c r="DV264" s="387"/>
      <c r="DW264" s="824"/>
      <c r="DX264" s="377"/>
      <c r="DY264" s="557"/>
      <c r="DZ264" s="557"/>
      <c r="EA264" s="557"/>
      <c r="EB264" s="557"/>
      <c r="EC264" s="557"/>
      <c r="ED264" s="824"/>
      <c r="EE264" s="377"/>
      <c r="EF264" s="377"/>
      <c r="EG264" s="387"/>
      <c r="EH264" s="387"/>
      <c r="EI264" s="387"/>
      <c r="EJ264" s="387"/>
      <c r="EK264" s="387"/>
      <c r="EL264" s="387"/>
      <c r="EM264" s="387"/>
      <c r="EN264" s="377"/>
      <c r="EO264" s="557"/>
      <c r="EP264" s="557"/>
      <c r="EQ264" s="557"/>
      <c r="ER264" s="557"/>
      <c r="ES264" s="557"/>
      <c r="ET264" s="558"/>
      <c r="EU264" s="558"/>
      <c r="EV264" s="558"/>
      <c r="EW264" s="558"/>
      <c r="EX264" s="558"/>
      <c r="EY264" s="109"/>
      <c r="FH264" s="57"/>
      <c r="FL264" s="803"/>
      <c r="FM264" s="1927"/>
      <c r="FN264" s="803"/>
      <c r="FO264" s="803"/>
      <c r="FP264" s="803"/>
      <c r="FQ264" s="803"/>
      <c r="FR264" s="803"/>
      <c r="FS264" s="803"/>
      <c r="FT264" s="803"/>
      <c r="FU264" s="803"/>
      <c r="FV264" s="803"/>
      <c r="FW264" s="803"/>
      <c r="FX264" s="803"/>
      <c r="FY264" s="803"/>
      <c r="FZ264" s="803"/>
      <c r="GA264" s="803"/>
      <c r="GB264" s="803"/>
      <c r="GC264" s="803"/>
      <c r="GD264" s="803"/>
      <c r="GE264" s="803"/>
      <c r="GF264" s="803"/>
      <c r="GG264" s="803"/>
      <c r="GH264" s="803"/>
      <c r="GI264" s="803"/>
      <c r="GJ264" s="803"/>
      <c r="GK264" s="665"/>
      <c r="GL264" s="665"/>
      <c r="GM264" s="665"/>
      <c r="GN264" s="665"/>
      <c r="GO264" s="56"/>
      <c r="GP264" s="604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630"/>
      <c r="HI264" s="630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</row>
    <row r="265" spans="49:237" ht="19" hidden="1" customHeight="1">
      <c r="AW265" s="512"/>
      <c r="AY265" s="515"/>
      <c r="AZ265" s="512"/>
      <c r="BD265" s="515"/>
      <c r="BE265" s="515"/>
      <c r="BF265" s="515"/>
      <c r="BG265" s="515"/>
      <c r="BH265" s="1420"/>
      <c r="BI265" s="515"/>
      <c r="BJ265" s="829"/>
      <c r="BK265" s="380"/>
      <c r="BL265" s="380"/>
      <c r="BM265" s="380"/>
      <c r="BN265" s="380"/>
      <c r="BO265" s="380"/>
      <c r="BP265" s="380"/>
      <c r="BQ265" s="380"/>
      <c r="BR265" s="387"/>
      <c r="BS265" s="817"/>
      <c r="BT265" s="817"/>
      <c r="BU265" s="817"/>
      <c r="BV265" s="381"/>
      <c r="BW265" s="381"/>
      <c r="BX265" s="381"/>
      <c r="BY265" s="381"/>
      <c r="BZ265" s="381"/>
      <c r="CA265" s="557"/>
      <c r="CB265" s="557"/>
      <c r="CC265" s="557"/>
      <c r="CD265" s="557"/>
      <c r="CE265" s="557"/>
      <c r="CF265" s="557"/>
      <c r="CG265" s="557"/>
      <c r="CH265" s="557"/>
      <c r="CI265" s="557"/>
      <c r="CJ265" s="557"/>
      <c r="CK265" s="557"/>
      <c r="CL265" s="557"/>
      <c r="CM265" s="381"/>
      <c r="CN265" s="381"/>
      <c r="CO265" s="557"/>
      <c r="CP265" s="557"/>
      <c r="CQ265" s="557"/>
      <c r="CR265" s="557"/>
      <c r="CS265" s="557"/>
      <c r="CT265" s="557"/>
      <c r="CU265" s="557"/>
      <c r="CV265" s="557"/>
      <c r="CW265" s="557"/>
      <c r="CX265" s="557"/>
      <c r="CY265" s="557"/>
      <c r="CZ265" s="557"/>
      <c r="DA265" s="557"/>
      <c r="DB265" s="557"/>
      <c r="DC265" s="819"/>
      <c r="DD265" s="867"/>
      <c r="DE265" s="387"/>
      <c r="DF265" s="824"/>
      <c r="DG265" s="824"/>
      <c r="DH265" s="824"/>
      <c r="DI265" s="824"/>
      <c r="DJ265" s="824"/>
      <c r="DK265" s="824"/>
      <c r="DL265" s="824"/>
      <c r="DM265" s="853"/>
      <c r="DN265" s="377"/>
      <c r="DO265" s="387"/>
      <c r="DP265" s="387"/>
      <c r="DQ265" s="387"/>
      <c r="DR265" s="387"/>
      <c r="DS265" s="387"/>
      <c r="DT265" s="387"/>
      <c r="DU265" s="387"/>
      <c r="DV265" s="387"/>
      <c r="DW265" s="824"/>
      <c r="DX265" s="377"/>
      <c r="DY265" s="557"/>
      <c r="DZ265" s="557"/>
      <c r="EA265" s="557"/>
      <c r="EB265" s="557"/>
      <c r="EC265" s="557"/>
      <c r="ED265" s="824"/>
      <c r="EE265" s="377"/>
      <c r="EF265" s="377"/>
      <c r="EG265" s="387"/>
      <c r="EH265" s="387"/>
      <c r="EI265" s="387"/>
      <c r="EJ265" s="387"/>
      <c r="EK265" s="387"/>
      <c r="EL265" s="387"/>
      <c r="EM265" s="387"/>
      <c r="EN265" s="377"/>
      <c r="EO265" s="557"/>
      <c r="EP265" s="557"/>
      <c r="EQ265" s="557"/>
      <c r="ER265" s="557"/>
      <c r="ES265" s="557"/>
      <c r="ET265" s="558"/>
      <c r="EU265" s="558"/>
      <c r="EV265" s="856"/>
      <c r="EW265" s="558"/>
      <c r="EX265" s="109"/>
      <c r="EY265" s="109"/>
      <c r="FH265" s="57"/>
      <c r="FL265" s="803"/>
      <c r="FM265" s="1927"/>
      <c r="FN265" s="870"/>
      <c r="FO265" s="870"/>
      <c r="FP265" s="803"/>
      <c r="FQ265" s="803"/>
      <c r="FR265" s="803"/>
      <c r="FS265" s="803"/>
      <c r="FT265" s="803"/>
      <c r="FU265" s="803"/>
      <c r="FV265" s="803"/>
      <c r="FW265" s="803"/>
      <c r="FX265" s="803"/>
      <c r="FY265" s="803"/>
      <c r="FZ265" s="803"/>
      <c r="GA265" s="803"/>
      <c r="GB265" s="803"/>
      <c r="GC265" s="803"/>
      <c r="GD265" s="803"/>
      <c r="GE265" s="803"/>
      <c r="GF265" s="803"/>
      <c r="GG265" s="803"/>
      <c r="GH265" s="803"/>
      <c r="GI265" s="803"/>
      <c r="GJ265" s="803"/>
      <c r="GK265" s="665"/>
      <c r="GL265" s="665"/>
      <c r="GM265" s="665"/>
      <c r="GN265" s="665"/>
      <c r="GO265" s="56"/>
      <c r="GP265" s="604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630"/>
      <c r="HI265" s="630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</row>
    <row r="266" spans="49:237" ht="19" hidden="1" customHeight="1">
      <c r="AW266" s="512"/>
      <c r="AY266" s="515"/>
      <c r="AZ266" s="512"/>
      <c r="BD266" s="515"/>
      <c r="BE266" s="515"/>
      <c r="BF266" s="515"/>
      <c r="BG266" s="515"/>
      <c r="BH266" s="1420"/>
      <c r="BI266" s="515"/>
      <c r="BJ266" s="829"/>
      <c r="BK266" s="380"/>
      <c r="BL266" s="380"/>
      <c r="BM266" s="380"/>
      <c r="BN266" s="380"/>
      <c r="BO266" s="380"/>
      <c r="BP266" s="380"/>
      <c r="BQ266" s="380"/>
      <c r="BR266" s="387"/>
      <c r="BS266" s="817"/>
      <c r="BT266" s="817"/>
      <c r="BU266" s="817"/>
      <c r="BV266" s="387"/>
      <c r="BW266" s="387"/>
      <c r="BX266" s="387"/>
      <c r="BY266" s="387"/>
      <c r="BZ266" s="387"/>
      <c r="CA266" s="387"/>
      <c r="CB266" s="387"/>
      <c r="CC266" s="387"/>
      <c r="CD266" s="387"/>
      <c r="CE266" s="387"/>
      <c r="CF266" s="387"/>
      <c r="CG266" s="387"/>
      <c r="CH266" s="387"/>
      <c r="CI266" s="387"/>
      <c r="CJ266" s="387"/>
      <c r="CK266" s="387"/>
      <c r="CL266" s="387"/>
      <c r="CM266" s="387"/>
      <c r="CN266" s="387"/>
      <c r="CO266" s="858"/>
      <c r="CP266" s="858"/>
      <c r="CQ266" s="858"/>
      <c r="CR266" s="858"/>
      <c r="CS266" s="871"/>
      <c r="CT266" s="871"/>
      <c r="CU266" s="871"/>
      <c r="CV266" s="871"/>
      <c r="CW266" s="871"/>
      <c r="CX266" s="871"/>
      <c r="CY266" s="871"/>
      <c r="CZ266" s="871"/>
      <c r="DA266" s="871"/>
      <c r="DB266" s="871"/>
      <c r="DC266" s="819"/>
      <c r="DD266" s="867"/>
      <c r="DE266" s="387"/>
      <c r="DF266" s="819"/>
      <c r="DG266" s="819"/>
      <c r="DH266" s="819"/>
      <c r="DI266" s="819"/>
      <c r="DJ266" s="819"/>
      <c r="DK266" s="819"/>
      <c r="DL266" s="819"/>
      <c r="DM266" s="819"/>
      <c r="DN266" s="387"/>
      <c r="DO266" s="387"/>
      <c r="DP266" s="387"/>
      <c r="DQ266" s="387"/>
      <c r="DR266" s="387"/>
      <c r="DS266" s="383"/>
      <c r="DT266" s="847"/>
      <c r="DU266" s="387"/>
      <c r="DV266" s="387"/>
      <c r="DW266" s="387"/>
      <c r="DX266" s="387"/>
      <c r="DY266" s="387"/>
      <c r="DZ266" s="387"/>
      <c r="EA266" s="387"/>
      <c r="EB266" s="387"/>
      <c r="EC266" s="387"/>
      <c r="ED266" s="387"/>
      <c r="EE266" s="387"/>
      <c r="EF266" s="387"/>
      <c r="EG266" s="871"/>
      <c r="EH266" s="872"/>
      <c r="EI266" s="387"/>
      <c r="EJ266" s="387"/>
      <c r="EK266" s="387"/>
      <c r="EL266" s="387"/>
      <c r="EM266" s="387"/>
      <c r="EN266" s="858"/>
      <c r="EO266" s="858"/>
      <c r="EP266" s="858"/>
      <c r="EQ266" s="858"/>
      <c r="ER266" s="858"/>
      <c r="ES266" s="858"/>
      <c r="ET266" s="873"/>
      <c r="EU266" s="873"/>
      <c r="EV266" s="873"/>
      <c r="EW266" s="873"/>
      <c r="EX266" s="109"/>
      <c r="EY266" s="109"/>
      <c r="FH266" s="57"/>
      <c r="FL266" s="803"/>
      <c r="FM266" s="1927"/>
      <c r="FN266" s="870"/>
      <c r="FO266" s="870"/>
      <c r="FP266" s="803"/>
      <c r="FQ266" s="803"/>
      <c r="FR266" s="803"/>
      <c r="FS266" s="803"/>
      <c r="FT266" s="803"/>
      <c r="FU266" s="803"/>
      <c r="FV266" s="803"/>
      <c r="FW266" s="803"/>
      <c r="FX266" s="803"/>
      <c r="FY266" s="803"/>
      <c r="FZ266" s="803"/>
      <c r="GA266" s="803"/>
      <c r="GB266" s="803"/>
      <c r="GC266" s="803"/>
      <c r="GD266" s="803"/>
      <c r="GE266" s="803"/>
      <c r="GF266" s="803"/>
      <c r="GG266" s="803"/>
      <c r="GH266" s="803"/>
      <c r="GI266" s="803"/>
      <c r="GJ266" s="803"/>
      <c r="GK266" s="665"/>
      <c r="GL266" s="665"/>
      <c r="GM266" s="665"/>
      <c r="GN266" s="665"/>
      <c r="GO266" s="56"/>
      <c r="GP266" s="679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</row>
    <row r="267" spans="49:237" ht="19" hidden="1" customHeight="1">
      <c r="AW267" s="512"/>
      <c r="AY267" s="515"/>
      <c r="AZ267" s="512"/>
      <c r="BD267" s="515"/>
      <c r="BE267" s="515"/>
      <c r="BF267" s="515"/>
      <c r="BG267" s="515"/>
      <c r="BH267" s="1420"/>
      <c r="BI267" s="515"/>
      <c r="BJ267" s="829"/>
      <c r="BK267" s="380"/>
      <c r="BL267" s="380"/>
      <c r="BM267" s="380"/>
      <c r="BN267" s="380"/>
      <c r="BO267" s="380"/>
      <c r="BP267" s="380"/>
      <c r="BQ267" s="380"/>
      <c r="BR267" s="387"/>
      <c r="BS267" s="387"/>
      <c r="BT267" s="387"/>
      <c r="BU267" s="387"/>
      <c r="BV267" s="387"/>
      <c r="BW267" s="387"/>
      <c r="BX267" s="387"/>
      <c r="BY267" s="387"/>
      <c r="BZ267" s="387"/>
      <c r="CA267" s="387"/>
      <c r="CB267" s="387"/>
      <c r="CC267" s="387"/>
      <c r="CD267" s="387"/>
      <c r="CE267" s="387"/>
      <c r="CF267" s="387"/>
      <c r="CG267" s="381"/>
      <c r="CH267" s="381"/>
      <c r="CI267" s="381"/>
      <c r="CJ267" s="381"/>
      <c r="CK267" s="381"/>
      <c r="CL267" s="381"/>
      <c r="CM267" s="381"/>
      <c r="CN267" s="381"/>
      <c r="CO267" s="377"/>
      <c r="CP267" s="377"/>
      <c r="CQ267" s="377"/>
      <c r="CR267" s="377"/>
      <c r="CS267" s="377"/>
      <c r="CT267" s="377"/>
      <c r="CU267" s="377"/>
      <c r="CV267" s="377"/>
      <c r="CW267" s="377"/>
      <c r="CX267" s="377"/>
      <c r="CY267" s="377"/>
      <c r="CZ267" s="377"/>
      <c r="DA267" s="377"/>
      <c r="DB267" s="377"/>
      <c r="DC267" s="387"/>
      <c r="DD267" s="867"/>
      <c r="DE267" s="387"/>
      <c r="DF267" s="819"/>
      <c r="DG267" s="819"/>
      <c r="DH267" s="819"/>
      <c r="DI267" s="819"/>
      <c r="DJ267" s="819"/>
      <c r="DK267" s="819"/>
      <c r="DL267" s="819"/>
      <c r="DM267" s="819"/>
      <c r="DN267" s="819"/>
      <c r="DO267" s="819"/>
      <c r="DP267" s="819"/>
      <c r="DQ267" s="819"/>
      <c r="DR267" s="819"/>
      <c r="DS267" s="383"/>
      <c r="DT267" s="847"/>
      <c r="DU267" s="824"/>
      <c r="DV267" s="824"/>
      <c r="DW267" s="824"/>
      <c r="DX267" s="824"/>
      <c r="DY267" s="824"/>
      <c r="DZ267" s="824"/>
      <c r="EA267" s="824"/>
      <c r="EB267" s="824"/>
      <c r="EC267" s="824"/>
      <c r="ED267" s="824"/>
      <c r="EE267" s="824"/>
      <c r="EF267" s="824"/>
      <c r="EG267" s="590"/>
      <c r="EH267" s="872"/>
      <c r="EI267" s="381"/>
      <c r="EJ267" s="381"/>
      <c r="EK267" s="381"/>
      <c r="EL267" s="381"/>
      <c r="EM267" s="381"/>
      <c r="EN267" s="377"/>
      <c r="EO267" s="557"/>
      <c r="EP267" s="557"/>
      <c r="EQ267" s="557"/>
      <c r="ER267" s="861"/>
      <c r="ES267" s="861"/>
      <c r="ET267" s="862"/>
      <c r="EU267" s="862"/>
      <c r="EV267" s="862"/>
      <c r="EW267" s="862"/>
      <c r="EX267" s="109"/>
      <c r="EY267" s="109"/>
      <c r="FH267" s="57"/>
      <c r="FL267" s="803"/>
      <c r="FM267" s="1927"/>
      <c r="FN267" s="870"/>
      <c r="FO267" s="870"/>
      <c r="FP267" s="803"/>
      <c r="FQ267" s="803"/>
      <c r="FR267" s="803"/>
      <c r="FS267" s="803"/>
      <c r="FT267" s="803"/>
      <c r="FU267" s="803"/>
      <c r="FV267" s="803"/>
      <c r="FW267" s="803"/>
      <c r="FX267" s="803"/>
      <c r="FY267" s="803"/>
      <c r="FZ267" s="803"/>
      <c r="GA267" s="803"/>
      <c r="GB267" s="803"/>
      <c r="GC267" s="803"/>
      <c r="GD267" s="803"/>
      <c r="GE267" s="803"/>
      <c r="GF267" s="803"/>
      <c r="GG267" s="803"/>
      <c r="GH267" s="803"/>
      <c r="GI267" s="803"/>
      <c r="GJ267" s="803"/>
      <c r="GK267" s="665"/>
      <c r="GL267" s="665"/>
      <c r="GM267" s="665"/>
      <c r="GN267" s="665"/>
      <c r="GO267" s="56"/>
      <c r="GP267" s="679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</row>
    <row r="268" spans="49:237" ht="19" hidden="1" customHeight="1">
      <c r="AW268" s="512"/>
      <c r="AY268" s="515"/>
      <c r="AZ268" s="512"/>
      <c r="BD268" s="515"/>
      <c r="BE268" s="515"/>
      <c r="BF268" s="515"/>
      <c r="BG268" s="515"/>
      <c r="BH268" s="1420"/>
      <c r="BI268" s="515"/>
      <c r="BJ268" s="829"/>
      <c r="BK268" s="380"/>
      <c r="BL268" s="380"/>
      <c r="BM268" s="380"/>
      <c r="BN268" s="380"/>
      <c r="BO268" s="380"/>
      <c r="BP268" s="380"/>
      <c r="BQ268" s="380"/>
      <c r="BR268" s="387"/>
      <c r="BS268" s="387"/>
      <c r="BT268" s="387"/>
      <c r="BU268" s="387"/>
      <c r="BV268" s="387"/>
      <c r="BW268" s="1922" t="s">
        <v>97</v>
      </c>
      <c r="BX268" s="1922"/>
      <c r="BY268" s="1922"/>
      <c r="BZ268" s="1922"/>
      <c r="CA268" s="1942" t="s">
        <v>613</v>
      </c>
      <c r="CB268" s="1942"/>
      <c r="CC268" s="874"/>
      <c r="CD268" s="1942" t="s">
        <v>608</v>
      </c>
      <c r="CE268" s="1942"/>
      <c r="CF268" s="1942"/>
      <c r="CG268" s="1942"/>
      <c r="CH268" s="1942"/>
      <c r="CJ268" s="381"/>
      <c r="CK268" s="381"/>
      <c r="CL268" s="381"/>
      <c r="CM268" s="381"/>
      <c r="CN268" s="381"/>
      <c r="CO268" s="377"/>
      <c r="CP268" s="377"/>
      <c r="CQ268" s="377"/>
      <c r="CR268" s="377"/>
      <c r="CS268" s="377"/>
      <c r="CT268" s="377"/>
      <c r="CU268" s="377"/>
      <c r="CV268" s="377"/>
      <c r="CW268" s="377"/>
      <c r="CX268" s="377"/>
      <c r="CY268" s="377"/>
      <c r="CZ268" s="377"/>
      <c r="DA268" s="377"/>
      <c r="DB268" s="377"/>
      <c r="DC268" s="381"/>
      <c r="DD268" s="867"/>
      <c r="DE268" s="853"/>
      <c r="DF268" s="1943" t="s">
        <v>63</v>
      </c>
      <c r="DG268" s="1943"/>
      <c r="DH268" s="1943"/>
      <c r="DI268" s="1943"/>
      <c r="DJ268" s="1943"/>
      <c r="DK268" s="1943"/>
      <c r="DL268" s="1943"/>
      <c r="DM268" s="1943"/>
      <c r="DN268" s="1943"/>
      <c r="DO268" s="875"/>
      <c r="DP268" s="875"/>
      <c r="DQ268" s="819"/>
      <c r="DR268" s="819"/>
      <c r="DS268" s="383"/>
      <c r="DT268" s="847"/>
      <c r="DU268" s="824"/>
      <c r="DV268" s="824"/>
      <c r="DW268" s="824"/>
      <c r="DX268" s="824"/>
      <c r="DY268" s="824"/>
      <c r="DZ268" s="824"/>
      <c r="EA268" s="824"/>
      <c r="EB268" s="824"/>
      <c r="EC268" s="824"/>
      <c r="ED268" s="824"/>
      <c r="EE268" s="824"/>
      <c r="EF268" s="824"/>
      <c r="EG268" s="590"/>
      <c r="EH268" s="872"/>
      <c r="EI268" s="381"/>
      <c r="EJ268" s="381"/>
      <c r="EK268" s="381"/>
      <c r="EL268" s="381"/>
      <c r="EM268" s="381"/>
      <c r="EN268" s="557"/>
      <c r="EO268" s="557"/>
      <c r="EP268" s="557"/>
      <c r="EQ268" s="557"/>
      <c r="ER268" s="861"/>
      <c r="ES268" s="861"/>
      <c r="ET268" s="862"/>
      <c r="EU268" s="862"/>
      <c r="EV268" s="862"/>
      <c r="EW268" s="862"/>
      <c r="EX268" s="109"/>
      <c r="EY268" s="109"/>
      <c r="FH268" s="57"/>
      <c r="FL268" s="803"/>
      <c r="FM268" s="1927"/>
      <c r="FN268" s="870"/>
      <c r="FO268" s="870"/>
      <c r="FP268" s="803">
        <f>IF(FI247="",0,FI247)</f>
        <v>0</v>
      </c>
      <c r="FQ268" s="803">
        <f>FQ255+FP268</f>
        <v>0</v>
      </c>
      <c r="FR268" s="803"/>
      <c r="FS268" s="803"/>
      <c r="FT268" s="803"/>
      <c r="FU268" s="803"/>
      <c r="FV268" s="803"/>
      <c r="FW268" s="803"/>
      <c r="FX268" s="803"/>
      <c r="FY268" s="803"/>
      <c r="FZ268" s="803"/>
      <c r="GA268" s="803"/>
      <c r="GB268" s="803"/>
      <c r="GC268" s="803"/>
      <c r="GD268" s="803"/>
      <c r="GE268" s="803"/>
      <c r="GF268" s="803"/>
      <c r="GG268" s="803"/>
      <c r="GH268" s="803"/>
      <c r="GI268" s="803"/>
      <c r="GJ268" s="803"/>
      <c r="GK268" s="665"/>
      <c r="GL268" s="665"/>
      <c r="GM268" s="665"/>
      <c r="GN268" s="665"/>
      <c r="GO268" s="56"/>
      <c r="GP268" s="679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</row>
    <row r="269" spans="49:237" ht="19" hidden="1" customHeight="1">
      <c r="AW269" s="512"/>
      <c r="AY269" s="515"/>
      <c r="AZ269" s="512"/>
      <c r="BD269" s="515"/>
      <c r="BE269" s="515"/>
      <c r="BF269" s="515"/>
      <c r="BG269" s="515"/>
      <c r="BH269" s="1420"/>
      <c r="BI269" s="515"/>
      <c r="BJ269" s="829"/>
      <c r="BK269" s="380"/>
      <c r="BL269" s="380"/>
      <c r="BM269" s="380"/>
      <c r="BN269" s="380"/>
      <c r="BO269" s="380"/>
      <c r="BP269" s="380"/>
      <c r="BQ269" s="380"/>
      <c r="BR269" s="387"/>
      <c r="BS269" s="387"/>
      <c r="BT269" s="387"/>
      <c r="BU269" s="387"/>
      <c r="BV269" s="387"/>
      <c r="BW269" s="1922" t="s">
        <v>98</v>
      </c>
      <c r="BX269" s="1922"/>
      <c r="BY269" s="1922"/>
      <c r="BZ269" s="1922"/>
      <c r="CA269" s="1922" t="s">
        <v>614</v>
      </c>
      <c r="CB269" s="1922"/>
      <c r="CC269" s="876"/>
      <c r="CD269" s="1922" t="s">
        <v>103</v>
      </c>
      <c r="CE269" s="1922"/>
      <c r="CF269" s="1922"/>
      <c r="CG269" s="1922"/>
      <c r="CH269" s="1922"/>
      <c r="CI269" s="365"/>
      <c r="CJ269" s="387"/>
      <c r="CK269" s="387"/>
      <c r="CL269" s="387"/>
      <c r="CM269" s="387"/>
      <c r="CN269" s="387"/>
      <c r="CO269" s="387"/>
      <c r="CP269" s="387"/>
      <c r="CQ269" s="387"/>
      <c r="CR269" s="387"/>
      <c r="CS269" s="387"/>
      <c r="CT269" s="387"/>
      <c r="CU269" s="387"/>
      <c r="CV269" s="387"/>
      <c r="CW269" s="387"/>
      <c r="CX269" s="387"/>
      <c r="CY269" s="387"/>
      <c r="CZ269" s="387"/>
      <c r="DA269" s="387"/>
      <c r="DB269" s="387"/>
      <c r="DC269" s="381"/>
      <c r="DD269" s="867"/>
      <c r="DE269" s="853"/>
      <c r="DG269" s="557"/>
      <c r="DH269" s="557"/>
      <c r="DI269" s="557"/>
      <c r="DJ269" s="557"/>
      <c r="DK269" s="1911" t="s">
        <v>617</v>
      </c>
      <c r="DL269" s="1911"/>
      <c r="DM269" s="1911"/>
      <c r="DN269" s="1911"/>
      <c r="DO269" s="1911"/>
      <c r="DP269" s="1911"/>
      <c r="DQ269" s="819"/>
      <c r="DR269" s="819"/>
      <c r="DS269" s="383"/>
      <c r="DT269" s="847"/>
      <c r="DU269" s="381"/>
      <c r="DV269" s="381"/>
      <c r="DW269" s="381"/>
      <c r="DX269" s="381"/>
      <c r="DY269" s="381"/>
      <c r="DZ269" s="381"/>
      <c r="EA269" s="381"/>
      <c r="EB269" s="381"/>
      <c r="EC269" s="381"/>
      <c r="ED269" s="381"/>
      <c r="EE269" s="381"/>
      <c r="EF269" s="381"/>
      <c r="EG269" s="590"/>
      <c r="EH269" s="872"/>
      <c r="EI269" s="387"/>
      <c r="EJ269" s="387"/>
      <c r="EK269" s="387"/>
      <c r="EL269" s="387"/>
      <c r="EM269" s="387"/>
      <c r="EN269" s="387"/>
      <c r="EO269" s="387"/>
      <c r="EP269" s="387"/>
      <c r="EQ269" s="387"/>
      <c r="ER269" s="387"/>
      <c r="ES269" s="387"/>
      <c r="ET269" s="109"/>
      <c r="EU269" s="109"/>
      <c r="EV269" s="109"/>
      <c r="EW269" s="109"/>
      <c r="EX269" s="109"/>
      <c r="EY269" s="109"/>
      <c r="FH269" s="57"/>
      <c r="FL269" s="803"/>
      <c r="FM269" s="1927"/>
      <c r="FN269" s="870"/>
      <c r="FO269" s="870"/>
      <c r="FP269" s="803"/>
      <c r="FQ269" s="803"/>
      <c r="FR269" s="803"/>
      <c r="FS269" s="803"/>
      <c r="FT269" s="803"/>
      <c r="FU269" s="803"/>
      <c r="FV269" s="803"/>
      <c r="FW269" s="803"/>
      <c r="FX269" s="803"/>
      <c r="FY269" s="803"/>
      <c r="FZ269" s="803"/>
      <c r="GA269" s="803"/>
      <c r="GB269" s="803"/>
      <c r="GC269" s="803"/>
      <c r="GD269" s="803"/>
      <c r="GE269" s="803"/>
      <c r="GF269" s="803"/>
      <c r="GG269" s="803"/>
      <c r="GH269" s="803"/>
      <c r="GI269" s="803"/>
      <c r="GJ269" s="803"/>
      <c r="GK269" s="665"/>
      <c r="GL269" s="665"/>
      <c r="GM269" s="665"/>
      <c r="GN269" s="665"/>
      <c r="GO269" s="56"/>
      <c r="GP269" s="679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</row>
    <row r="270" spans="49:237" ht="19" hidden="1" customHeight="1">
      <c r="AW270" s="512"/>
      <c r="AY270" s="515"/>
      <c r="AZ270" s="512"/>
      <c r="BD270" s="515"/>
      <c r="BE270" s="515"/>
      <c r="BF270" s="515"/>
      <c r="BG270" s="515"/>
      <c r="BH270" s="1420"/>
      <c r="BI270" s="515"/>
      <c r="BJ270" s="823"/>
      <c r="BK270" s="822"/>
      <c r="BL270" s="822"/>
      <c r="BM270" s="822"/>
      <c r="BN270" s="822"/>
      <c r="BO270" s="822"/>
      <c r="BP270" s="822"/>
      <c r="BQ270" s="822"/>
      <c r="BR270" s="824"/>
      <c r="BS270" s="824"/>
      <c r="BT270" s="824"/>
      <c r="BU270" s="824"/>
      <c r="BV270" s="824"/>
      <c r="BW270" s="1922" t="s">
        <v>99</v>
      </c>
      <c r="BX270" s="1922"/>
      <c r="BY270" s="1922"/>
      <c r="BZ270" s="1922"/>
      <c r="CA270" s="1922" t="s">
        <v>615</v>
      </c>
      <c r="CB270" s="1922"/>
      <c r="CC270" s="876"/>
      <c r="CD270" s="1922" t="s">
        <v>104</v>
      </c>
      <c r="CE270" s="1922"/>
      <c r="CF270" s="1922"/>
      <c r="CG270" s="1922"/>
      <c r="CH270" s="1922"/>
      <c r="CJ270" s="824"/>
      <c r="CK270" s="824"/>
      <c r="CL270" s="824"/>
      <c r="CM270" s="824"/>
      <c r="CN270" s="824"/>
      <c r="CO270" s="824"/>
      <c r="CP270" s="824"/>
      <c r="CQ270" s="824"/>
      <c r="CR270" s="824"/>
      <c r="CS270" s="824"/>
      <c r="CT270" s="824"/>
      <c r="CU270" s="824"/>
      <c r="CV270" s="824"/>
      <c r="CW270" s="824"/>
      <c r="CX270" s="824"/>
      <c r="CY270" s="824"/>
      <c r="CZ270" s="824"/>
      <c r="DA270" s="824"/>
      <c r="DB270" s="824"/>
      <c r="DC270" s="381"/>
      <c r="DD270" s="867"/>
      <c r="DE270" s="387"/>
      <c r="DG270" s="557"/>
      <c r="DH270" s="557"/>
      <c r="DI270" s="557"/>
      <c r="DJ270" s="557"/>
      <c r="DK270" s="1911" t="s">
        <v>618</v>
      </c>
      <c r="DL270" s="1911"/>
      <c r="DM270" s="1911"/>
      <c r="DN270" s="1911"/>
      <c r="DO270" s="1911"/>
      <c r="DP270" s="1911"/>
      <c r="DQ270" s="819"/>
      <c r="DR270" s="819"/>
      <c r="DS270" s="383"/>
      <c r="DT270" s="847"/>
      <c r="DU270" s="578"/>
      <c r="DV270" s="387"/>
      <c r="DW270" s="387"/>
      <c r="DX270" s="387"/>
      <c r="DY270" s="387"/>
      <c r="DZ270" s="387"/>
      <c r="EA270" s="387"/>
      <c r="EB270" s="859"/>
      <c r="EC270" s="387"/>
      <c r="ED270" s="387"/>
      <c r="EE270" s="387"/>
      <c r="EF270" s="387"/>
      <c r="EG270" s="387"/>
      <c r="EH270" s="387"/>
      <c r="EI270" s="824"/>
      <c r="EJ270" s="824"/>
      <c r="EK270" s="824"/>
      <c r="EL270" s="824"/>
      <c r="EM270" s="824"/>
      <c r="EN270" s="824"/>
      <c r="EO270" s="824"/>
      <c r="EP270" s="824"/>
      <c r="EQ270" s="824"/>
      <c r="ER270" s="877"/>
      <c r="ES270" s="824"/>
      <c r="ET270" s="878"/>
      <c r="EU270" s="878"/>
      <c r="EV270" s="878"/>
      <c r="EW270" s="878"/>
      <c r="EX270" s="878"/>
      <c r="EY270" s="878"/>
      <c r="FH270" s="57"/>
      <c r="FL270" s="803"/>
      <c r="FM270" s="1927"/>
      <c r="FN270" s="870"/>
      <c r="FO270" s="870"/>
      <c r="FP270" s="803"/>
      <c r="FQ270" s="803"/>
      <c r="FR270" s="803"/>
      <c r="FS270" s="803"/>
      <c r="FT270" s="803"/>
      <c r="FU270" s="803"/>
      <c r="FV270" s="803"/>
      <c r="FW270" s="803"/>
      <c r="FX270" s="803"/>
      <c r="FY270" s="803"/>
      <c r="FZ270" s="803"/>
      <c r="GA270" s="803"/>
      <c r="GB270" s="803"/>
      <c r="GC270" s="803"/>
      <c r="GD270" s="803"/>
      <c r="GE270" s="803"/>
      <c r="GF270" s="803"/>
      <c r="GG270" s="803"/>
      <c r="GH270" s="803"/>
      <c r="GI270" s="803"/>
      <c r="GJ270" s="803"/>
      <c r="GK270" s="665"/>
      <c r="GL270" s="665"/>
      <c r="GM270" s="665"/>
      <c r="GN270" s="665"/>
      <c r="GO270" s="56"/>
      <c r="GP270" s="679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</row>
    <row r="271" spans="49:237" ht="19" hidden="1" customHeight="1">
      <c r="AW271" s="512"/>
      <c r="AY271" s="515"/>
      <c r="AZ271" s="512"/>
      <c r="BD271" s="515"/>
      <c r="BE271" s="515"/>
      <c r="BF271" s="515"/>
      <c r="BG271" s="515"/>
      <c r="BH271" s="1420"/>
      <c r="BI271" s="515"/>
      <c r="BJ271" s="823"/>
      <c r="BK271" s="822"/>
      <c r="BL271" s="822"/>
      <c r="BM271" s="822"/>
      <c r="BN271" s="822"/>
      <c r="BO271" s="822"/>
      <c r="BP271" s="822"/>
      <c r="BQ271" s="822"/>
      <c r="BR271" s="824"/>
      <c r="BS271" s="824"/>
      <c r="BT271" s="824"/>
      <c r="BU271" s="824"/>
      <c r="BV271" s="824"/>
      <c r="BW271" s="1922" t="s">
        <v>100</v>
      </c>
      <c r="BX271" s="1922"/>
      <c r="BY271" s="1922"/>
      <c r="BZ271" s="1922"/>
      <c r="CA271" s="1922" t="s">
        <v>101</v>
      </c>
      <c r="CB271" s="1922"/>
      <c r="CC271" s="365"/>
      <c r="CD271" s="1922" t="s">
        <v>105</v>
      </c>
      <c r="CE271" s="1922"/>
      <c r="CF271" s="1922"/>
      <c r="CG271" s="1922"/>
      <c r="CH271" s="1922"/>
      <c r="CJ271" s="824"/>
      <c r="CK271" s="824"/>
      <c r="CL271" s="824"/>
      <c r="CM271" s="824"/>
      <c r="CN271" s="824"/>
      <c r="CO271" s="824"/>
      <c r="CP271" s="824"/>
      <c r="CQ271" s="824"/>
      <c r="CR271" s="824"/>
      <c r="CS271" s="824"/>
      <c r="CT271" s="824"/>
      <c r="CU271" s="824"/>
      <c r="CV271" s="824"/>
      <c r="CW271" s="824"/>
      <c r="CX271" s="824"/>
      <c r="CY271" s="824"/>
      <c r="CZ271" s="824"/>
      <c r="DA271" s="824"/>
      <c r="DB271" s="824"/>
      <c r="DC271" s="381"/>
      <c r="DD271" s="867"/>
      <c r="DE271" s="387"/>
      <c r="DG271" s="879"/>
      <c r="DH271" s="879"/>
      <c r="DI271" s="879"/>
      <c r="DJ271" s="879"/>
      <c r="DK271" s="1911" t="s">
        <v>619</v>
      </c>
      <c r="DL271" s="1911"/>
      <c r="DM271" s="1911"/>
      <c r="DN271" s="1911"/>
      <c r="DO271" s="1911"/>
      <c r="DP271" s="1911"/>
      <c r="DQ271" s="819"/>
      <c r="DR271" s="819"/>
      <c r="DS271" s="383"/>
      <c r="DT271" s="847"/>
      <c r="DU271" s="578"/>
      <c r="DV271" s="387"/>
      <c r="DW271" s="387"/>
      <c r="DX271" s="387"/>
      <c r="DY271" s="387"/>
      <c r="DZ271" s="387"/>
      <c r="EA271" s="387"/>
      <c r="EB271" s="859"/>
      <c r="EC271" s="387"/>
      <c r="ED271" s="387"/>
      <c r="EE271" s="387"/>
      <c r="EF271" s="387"/>
      <c r="EG271" s="387"/>
      <c r="EH271" s="387"/>
      <c r="EI271" s="877"/>
      <c r="EJ271" s="877"/>
      <c r="EK271" s="877"/>
      <c r="EL271" s="877"/>
      <c r="EM271" s="877"/>
      <c r="EN271" s="877"/>
      <c r="EO271" s="877"/>
      <c r="EP271" s="877"/>
      <c r="EQ271" s="877"/>
      <c r="ER271" s="877"/>
      <c r="ES271" s="824"/>
      <c r="ET271" s="878"/>
      <c r="EU271" s="878"/>
      <c r="EV271" s="878"/>
      <c r="EW271" s="878"/>
      <c r="EX271" s="878"/>
      <c r="EY271" s="878"/>
      <c r="FH271" s="57"/>
      <c r="FL271" s="803"/>
      <c r="FM271" s="1927"/>
      <c r="FN271" s="870"/>
      <c r="FO271" s="870"/>
      <c r="FP271" s="803"/>
      <c r="FQ271" s="803"/>
      <c r="FR271" s="803"/>
      <c r="FS271" s="803"/>
      <c r="FT271" s="803"/>
      <c r="FU271" s="803"/>
      <c r="FV271" s="803"/>
      <c r="FW271" s="803"/>
      <c r="FX271" s="803"/>
      <c r="FY271" s="803"/>
      <c r="FZ271" s="803"/>
      <c r="GA271" s="803"/>
      <c r="GB271" s="803"/>
      <c r="GC271" s="803"/>
      <c r="GD271" s="803"/>
      <c r="GE271" s="803"/>
      <c r="GF271" s="803"/>
      <c r="GG271" s="803"/>
      <c r="GH271" s="803"/>
      <c r="GI271" s="803"/>
      <c r="GJ271" s="803"/>
      <c r="GK271" s="665"/>
      <c r="GL271" s="665"/>
      <c r="GM271" s="665"/>
      <c r="GN271" s="665"/>
      <c r="GO271" s="56"/>
      <c r="GP271" s="679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</row>
    <row r="272" spans="49:237" ht="19" hidden="1" customHeight="1">
      <c r="AW272" s="512"/>
      <c r="AY272" s="515"/>
      <c r="AZ272" s="512"/>
      <c r="BD272" s="515"/>
      <c r="BE272" s="515"/>
      <c r="BF272" s="515"/>
      <c r="BG272" s="515"/>
      <c r="BH272" s="1420"/>
      <c r="BI272" s="515"/>
      <c r="BJ272" s="823"/>
      <c r="BK272" s="822"/>
      <c r="BL272" s="822"/>
      <c r="BM272" s="822"/>
      <c r="BN272" s="822"/>
      <c r="BO272" s="822"/>
      <c r="BP272" s="822"/>
      <c r="BQ272" s="822"/>
      <c r="BR272" s="824"/>
      <c r="BS272" s="824"/>
      <c r="BT272" s="824"/>
      <c r="BU272" s="824"/>
      <c r="BV272" s="824"/>
      <c r="BW272" s="1922" t="s">
        <v>102</v>
      </c>
      <c r="BX272" s="1922"/>
      <c r="BY272" s="1922"/>
      <c r="BZ272" s="1922"/>
      <c r="CA272" s="1922" t="s">
        <v>616</v>
      </c>
      <c r="CB272" s="1922"/>
      <c r="CC272" s="365"/>
      <c r="CD272" s="1922" t="s">
        <v>106</v>
      </c>
      <c r="CE272" s="1922"/>
      <c r="CF272" s="1922"/>
      <c r="CG272" s="1922"/>
      <c r="CH272" s="1922"/>
      <c r="CI272" s="874"/>
      <c r="CJ272" s="824"/>
      <c r="CK272" s="824"/>
      <c r="CL272" s="824"/>
      <c r="CM272" s="824"/>
      <c r="CN272" s="824"/>
      <c r="CO272" s="824"/>
      <c r="CP272" s="824"/>
      <c r="CQ272" s="824"/>
      <c r="CR272" s="824"/>
      <c r="CS272" s="824"/>
      <c r="CT272" s="824"/>
      <c r="CU272" s="824"/>
      <c r="CV272" s="824"/>
      <c r="CW272" s="824"/>
      <c r="CX272" s="824"/>
      <c r="CY272" s="824"/>
      <c r="CZ272" s="824"/>
      <c r="DA272" s="824"/>
      <c r="DB272" s="824"/>
      <c r="DC272" s="387"/>
      <c r="DD272" s="880"/>
      <c r="DE272" s="824"/>
      <c r="DF272" s="824"/>
      <c r="DG272" s="824"/>
      <c r="DH272" s="824"/>
      <c r="DI272" s="824"/>
      <c r="DJ272" s="824"/>
      <c r="DK272" s="824"/>
      <c r="DL272" s="824"/>
      <c r="DM272" s="824"/>
      <c r="DN272" s="824"/>
      <c r="DO272" s="824"/>
      <c r="DP272" s="824"/>
      <c r="DQ272" s="824"/>
      <c r="DR272" s="824"/>
      <c r="DS272" s="824"/>
      <c r="DT272" s="824"/>
      <c r="DU272" s="824"/>
      <c r="DV272" s="824"/>
      <c r="DW272" s="824"/>
      <c r="DX272" s="824"/>
      <c r="DY272" s="824"/>
      <c r="DZ272" s="824"/>
      <c r="EA272" s="824"/>
      <c r="EB272" s="824"/>
      <c r="EC272" s="824"/>
      <c r="ED272" s="824"/>
      <c r="EE272" s="824"/>
      <c r="EF272" s="824"/>
      <c r="EG272" s="824"/>
      <c r="EH272" s="824"/>
      <c r="EI272" s="824"/>
      <c r="EJ272" s="824"/>
      <c r="EK272" s="824"/>
      <c r="EL272" s="824"/>
      <c r="EM272" s="824"/>
      <c r="EN272" s="824"/>
      <c r="EO272" s="824"/>
      <c r="EP272" s="824"/>
      <c r="EQ272" s="824"/>
      <c r="ER272" s="877"/>
      <c r="ES272" s="824"/>
      <c r="ET272" s="878"/>
      <c r="EU272" s="878"/>
      <c r="EV272" s="878"/>
      <c r="EW272" s="878"/>
      <c r="EX272" s="878"/>
      <c r="EY272" s="878"/>
      <c r="FH272" s="57"/>
      <c r="FL272" s="803"/>
      <c r="FM272" s="1927"/>
      <c r="FN272" s="870"/>
      <c r="FO272" s="870"/>
      <c r="FP272" s="803"/>
      <c r="FQ272" s="803"/>
      <c r="FR272" s="803"/>
      <c r="FS272" s="803"/>
      <c r="FT272" s="803"/>
      <c r="FU272" s="803"/>
      <c r="FV272" s="803"/>
      <c r="FW272" s="803"/>
      <c r="FX272" s="803"/>
      <c r="FY272" s="803"/>
      <c r="FZ272" s="803"/>
      <c r="GA272" s="803"/>
      <c r="GB272" s="803"/>
      <c r="GC272" s="803"/>
      <c r="GD272" s="803"/>
      <c r="GE272" s="803"/>
      <c r="GF272" s="803"/>
      <c r="GG272" s="803"/>
      <c r="GH272" s="803"/>
      <c r="GI272" s="803"/>
      <c r="GJ272" s="803"/>
      <c r="GK272" s="665"/>
      <c r="GL272" s="665"/>
      <c r="GM272" s="665"/>
      <c r="GN272" s="665"/>
      <c r="GO272" s="56"/>
      <c r="GP272" s="679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</row>
    <row r="273" spans="49:237" ht="19" hidden="1" customHeight="1">
      <c r="AW273" s="512"/>
      <c r="AY273" s="515"/>
      <c r="AZ273" s="512"/>
      <c r="BD273" s="515"/>
      <c r="BE273" s="515"/>
      <c r="BF273" s="515"/>
      <c r="BG273" s="515"/>
      <c r="BH273" s="1420"/>
      <c r="BI273" s="515"/>
      <c r="BJ273" s="823"/>
      <c r="BK273" s="822"/>
      <c r="BL273" s="822"/>
      <c r="BM273" s="822"/>
      <c r="BN273" s="822"/>
      <c r="BO273" s="822"/>
      <c r="BP273" s="822"/>
      <c r="BQ273" s="822"/>
      <c r="BR273" s="824"/>
      <c r="BS273" s="824"/>
      <c r="BT273" s="824"/>
      <c r="BU273" s="824"/>
      <c r="BV273" s="824"/>
      <c r="BW273" s="824"/>
      <c r="BX273" s="824"/>
      <c r="BY273" s="824"/>
      <c r="BZ273" s="824"/>
      <c r="CA273" s="824"/>
      <c r="CB273" s="824"/>
      <c r="CC273" s="824"/>
      <c r="CD273" s="824"/>
      <c r="CE273" s="824"/>
      <c r="CF273" s="824"/>
      <c r="CG273" s="824"/>
      <c r="CH273" s="824"/>
      <c r="CI273" s="824"/>
      <c r="CJ273" s="824"/>
      <c r="CK273" s="824"/>
      <c r="CL273" s="824"/>
      <c r="CM273" s="824"/>
      <c r="CN273" s="824"/>
      <c r="CO273" s="824"/>
      <c r="CP273" s="824"/>
      <c r="CQ273" s="824"/>
      <c r="CR273" s="824"/>
      <c r="CS273" s="824"/>
      <c r="CT273" s="824"/>
      <c r="CU273" s="824"/>
      <c r="CV273" s="824"/>
      <c r="CW273" s="824"/>
      <c r="CX273" s="824"/>
      <c r="CY273" s="824"/>
      <c r="CZ273" s="824"/>
      <c r="DA273" s="824"/>
      <c r="DB273" s="824"/>
      <c r="DC273" s="881"/>
      <c r="DD273" s="880"/>
      <c r="DE273" s="824"/>
      <c r="DF273" s="824"/>
      <c r="DG273" s="824"/>
      <c r="DH273" s="824"/>
      <c r="DI273" s="824"/>
      <c r="DJ273" s="824"/>
      <c r="DK273" s="824"/>
      <c r="DL273" s="824"/>
      <c r="DM273" s="824"/>
      <c r="DN273" s="824"/>
      <c r="DO273" s="824"/>
      <c r="DP273" s="824"/>
      <c r="DQ273" s="824"/>
      <c r="DR273" s="824"/>
      <c r="DS273" s="824"/>
      <c r="DT273" s="824"/>
      <c r="DU273" s="824"/>
      <c r="DV273" s="824"/>
      <c r="DW273" s="824"/>
      <c r="DX273" s="824"/>
      <c r="DY273" s="824"/>
      <c r="DZ273" s="824"/>
      <c r="EA273" s="824"/>
      <c r="EB273" s="824"/>
      <c r="EC273" s="824"/>
      <c r="ED273" s="824"/>
      <c r="EE273" s="824"/>
      <c r="EF273" s="824"/>
      <c r="EG273" s="824"/>
      <c r="EH273" s="824"/>
      <c r="EI273" s="824"/>
      <c r="EJ273" s="824"/>
      <c r="EK273" s="824"/>
      <c r="EL273" s="824"/>
      <c r="EM273" s="824"/>
      <c r="EN273" s="824"/>
      <c r="EO273" s="824"/>
      <c r="EP273" s="824"/>
      <c r="EQ273" s="824"/>
      <c r="ER273" s="877"/>
      <c r="ES273" s="824"/>
      <c r="ET273" s="878"/>
      <c r="EU273" s="878"/>
      <c r="EV273" s="878"/>
      <c r="EW273" s="878"/>
      <c r="EX273" s="878"/>
      <c r="EY273" s="878"/>
      <c r="FH273" s="57"/>
      <c r="FL273" s="803"/>
      <c r="FM273" s="1927"/>
      <c r="FN273" s="870"/>
      <c r="FO273" s="870"/>
      <c r="FP273" s="803"/>
      <c r="FQ273" s="803"/>
      <c r="FR273" s="803"/>
      <c r="FS273" s="567"/>
      <c r="FT273" s="803"/>
      <c r="FU273" s="803"/>
      <c r="FV273" s="803"/>
      <c r="FW273" s="803"/>
      <c r="FX273" s="803"/>
      <c r="FY273" s="803"/>
      <c r="FZ273" s="803"/>
      <c r="GA273" s="803"/>
      <c r="GB273" s="803"/>
      <c r="GC273" s="803"/>
      <c r="GD273" s="803"/>
      <c r="GE273" s="803"/>
      <c r="GF273" s="803"/>
      <c r="GG273" s="803"/>
      <c r="GH273" s="803"/>
      <c r="GI273" s="803"/>
      <c r="GJ273" s="803"/>
      <c r="GK273" s="56"/>
      <c r="GL273" s="629"/>
      <c r="GM273" s="630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630"/>
      <c r="HI273" s="630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</row>
    <row r="274" spans="49:237" ht="19" hidden="1" customHeight="1">
      <c r="AW274" s="512"/>
      <c r="AY274" s="515"/>
      <c r="AZ274" s="512"/>
      <c r="BD274" s="515"/>
      <c r="BE274" s="515"/>
      <c r="BF274" s="515"/>
      <c r="BG274" s="515"/>
      <c r="BH274" s="1420"/>
      <c r="BI274" s="515"/>
      <c r="BJ274" s="823"/>
      <c r="BK274" s="822"/>
      <c r="BL274" s="822"/>
      <c r="BM274" s="822"/>
      <c r="BN274" s="822"/>
      <c r="BO274" s="822"/>
      <c r="BP274" s="822"/>
      <c r="BQ274" s="822"/>
      <c r="BR274" s="824"/>
      <c r="BS274" s="824"/>
      <c r="BT274" s="824"/>
      <c r="BU274" s="824"/>
      <c r="BV274" s="824"/>
      <c r="BW274" s="824"/>
      <c r="BX274" s="824"/>
      <c r="BY274" s="824"/>
      <c r="BZ274" s="824"/>
      <c r="CA274" s="824"/>
      <c r="CB274" s="824"/>
      <c r="CC274" s="824"/>
      <c r="CD274" s="824"/>
      <c r="CE274" s="824"/>
      <c r="CF274" s="824"/>
      <c r="CG274" s="824"/>
      <c r="CH274" s="824"/>
      <c r="CI274" s="824"/>
      <c r="CJ274" s="824"/>
      <c r="CK274" s="824"/>
      <c r="CL274" s="824"/>
      <c r="CM274" s="824"/>
      <c r="CN274" s="824"/>
      <c r="CO274" s="824"/>
      <c r="CP274" s="824"/>
      <c r="CQ274" s="824"/>
      <c r="CR274" s="824"/>
      <c r="CS274" s="824"/>
      <c r="CT274" s="824"/>
      <c r="CU274" s="824"/>
      <c r="CV274" s="824"/>
      <c r="CW274" s="824"/>
      <c r="CX274" s="824"/>
      <c r="CY274" s="824"/>
      <c r="CZ274" s="824"/>
      <c r="DA274" s="824"/>
      <c r="DB274" s="824"/>
      <c r="DC274" s="872"/>
      <c r="DD274" s="880"/>
      <c r="DE274" s="824"/>
      <c r="DF274" s="1933" t="s">
        <v>72</v>
      </c>
      <c r="DG274" s="1933"/>
      <c r="DH274" s="1933"/>
      <c r="DI274" s="1933"/>
      <c r="DJ274" s="1933"/>
      <c r="DK274" s="1933"/>
      <c r="DL274" s="1933"/>
      <c r="DM274" s="824"/>
      <c r="DN274" s="824"/>
      <c r="DO274" s="824"/>
      <c r="DP274" s="824"/>
      <c r="DQ274" s="824"/>
      <c r="DR274" s="824"/>
      <c r="DS274" s="824"/>
      <c r="DT274" s="824"/>
      <c r="DU274" s="824"/>
      <c r="DV274" s="824"/>
      <c r="DW274" s="824"/>
      <c r="DX274" s="824"/>
      <c r="DY274" s="824"/>
      <c r="DZ274" s="824"/>
      <c r="EA274" s="824"/>
      <c r="EB274" s="824"/>
      <c r="EC274" s="824"/>
      <c r="ED274" s="824"/>
      <c r="EE274" s="824"/>
      <c r="EF274" s="824"/>
      <c r="EG274" s="824"/>
      <c r="EH274" s="824"/>
      <c r="EI274" s="824"/>
      <c r="EJ274" s="824"/>
      <c r="EK274" s="824"/>
      <c r="EL274" s="824"/>
      <c r="EM274" s="824"/>
      <c r="EN274" s="824"/>
      <c r="EO274" s="824"/>
      <c r="EP274" s="824"/>
      <c r="EQ274" s="824"/>
      <c r="ER274" s="877"/>
      <c r="ES274" s="824"/>
      <c r="ET274" s="878"/>
      <c r="EU274" s="878"/>
      <c r="EV274" s="878"/>
      <c r="EW274" s="878"/>
      <c r="EX274" s="878"/>
      <c r="EY274" s="878"/>
      <c r="FH274" s="57"/>
      <c r="FL274" s="803"/>
      <c r="FM274" s="1927"/>
      <c r="FN274" s="870"/>
      <c r="FO274" s="870"/>
      <c r="FP274" s="803"/>
      <c r="FQ274" s="803"/>
      <c r="FR274" s="803"/>
      <c r="FS274" s="567"/>
      <c r="FT274" s="803"/>
      <c r="FU274" s="803"/>
      <c r="FV274" s="803"/>
      <c r="FW274" s="803"/>
      <c r="FX274" s="803"/>
      <c r="FY274" s="803"/>
      <c r="FZ274" s="803"/>
      <c r="GA274" s="803"/>
      <c r="GB274" s="803"/>
      <c r="GC274" s="803"/>
      <c r="GD274" s="803"/>
      <c r="GE274" s="803"/>
      <c r="GF274" s="803"/>
      <c r="GG274" s="803"/>
      <c r="GH274" s="803"/>
      <c r="GI274" s="803"/>
      <c r="GJ274" s="803"/>
      <c r="GK274" s="56"/>
      <c r="GL274" s="629"/>
      <c r="GM274" s="630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630"/>
      <c r="HI274" s="630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</row>
    <row r="275" spans="49:237" ht="19" hidden="1" customHeight="1">
      <c r="AW275" s="512"/>
      <c r="AY275" s="515"/>
      <c r="AZ275" s="512"/>
      <c r="BD275" s="515"/>
      <c r="BE275" s="515"/>
      <c r="BF275" s="515"/>
      <c r="BG275" s="515"/>
      <c r="BH275" s="1420"/>
      <c r="BI275" s="515"/>
      <c r="BJ275" s="823"/>
      <c r="BK275" s="822"/>
      <c r="BL275" s="822"/>
      <c r="BM275" s="822"/>
      <c r="BN275" s="822"/>
      <c r="BO275" s="822"/>
      <c r="BP275" s="822"/>
      <c r="BQ275" s="822"/>
      <c r="BR275" s="824"/>
      <c r="BS275" s="824"/>
      <c r="BT275" s="824"/>
      <c r="BU275" s="824"/>
      <c r="BV275" s="824"/>
      <c r="BW275" s="882" t="str">
        <f>IF(AM108=""," = ","+")</f>
        <v xml:space="preserve"> = </v>
      </c>
      <c r="BX275" s="882"/>
      <c r="BY275" s="824"/>
      <c r="BZ275" s="824"/>
      <c r="CA275" s="824"/>
      <c r="CB275" s="824"/>
      <c r="CC275" s="824"/>
      <c r="CD275" s="824"/>
      <c r="CE275" s="824"/>
      <c r="CF275" s="824"/>
      <c r="CG275" s="824"/>
      <c r="CH275" s="824"/>
      <c r="CI275" s="824"/>
      <c r="CJ275" s="824"/>
      <c r="CK275" s="824"/>
      <c r="CL275" s="824"/>
      <c r="CM275" s="824"/>
      <c r="CN275" s="824"/>
      <c r="CO275" s="824"/>
      <c r="CP275" s="824"/>
      <c r="CQ275" s="824"/>
      <c r="CR275" s="824"/>
      <c r="CS275" s="824"/>
      <c r="CT275" s="824"/>
      <c r="CU275" s="824"/>
      <c r="CV275" s="824"/>
      <c r="CW275" s="824"/>
      <c r="CX275" s="824"/>
      <c r="CY275" s="824"/>
      <c r="CZ275" s="824"/>
      <c r="DA275" s="824"/>
      <c r="DB275" s="824"/>
      <c r="DC275" s="872"/>
      <c r="DD275" s="880"/>
      <c r="DE275" s="824"/>
      <c r="DG275" s="671"/>
      <c r="DH275" s="671"/>
      <c r="DI275" s="671"/>
      <c r="DJ275" s="1933" t="s">
        <v>76</v>
      </c>
      <c r="DK275" s="1933"/>
      <c r="DL275" s="1933"/>
      <c r="DM275" s="387"/>
      <c r="DN275" s="387"/>
      <c r="DO275" s="387"/>
      <c r="DP275" s="387"/>
      <c r="DQ275" s="387"/>
      <c r="DR275" s="387"/>
      <c r="DS275" s="387"/>
      <c r="DT275" s="387"/>
      <c r="DU275" s="387"/>
      <c r="DV275" s="387"/>
      <c r="DW275" s="387"/>
      <c r="DX275" s="387"/>
      <c r="DY275" s="387"/>
      <c r="DZ275" s="387"/>
      <c r="EA275" s="387"/>
      <c r="EB275" s="387"/>
      <c r="EC275" s="387"/>
      <c r="ED275" s="387"/>
      <c r="EE275" s="387"/>
      <c r="EF275" s="387"/>
      <c r="EG275" s="387"/>
      <c r="EH275" s="387"/>
      <c r="EI275" s="387"/>
      <c r="EJ275" s="387"/>
      <c r="EK275" s="387"/>
      <c r="EL275" s="387"/>
      <c r="EM275" s="387"/>
      <c r="EN275" s="387"/>
      <c r="EO275" s="387"/>
      <c r="EP275" s="387"/>
      <c r="EQ275" s="387"/>
      <c r="ER275" s="387"/>
      <c r="ES275" s="387"/>
      <c r="ET275" s="109"/>
      <c r="EU275" s="109"/>
      <c r="EV275" s="109"/>
      <c r="EW275" s="109"/>
      <c r="EX275" s="109"/>
      <c r="EY275" s="878"/>
      <c r="FH275" s="57"/>
      <c r="FL275" s="803"/>
      <c r="FM275" s="1927"/>
      <c r="FN275" s="870"/>
      <c r="FO275" s="870"/>
      <c r="FP275" s="803"/>
      <c r="FQ275" s="803"/>
      <c r="FR275" s="803"/>
      <c r="FS275" s="567"/>
      <c r="FT275" s="803"/>
      <c r="FU275" s="803"/>
      <c r="FV275" s="803"/>
      <c r="FW275" s="803"/>
      <c r="FX275" s="803"/>
      <c r="FY275" s="803"/>
      <c r="FZ275" s="803"/>
      <c r="GA275" s="803"/>
      <c r="GB275" s="803"/>
      <c r="GC275" s="803"/>
      <c r="GD275" s="803"/>
      <c r="GE275" s="803"/>
      <c r="GF275" s="803"/>
      <c r="GG275" s="803"/>
      <c r="GH275" s="803"/>
      <c r="GI275" s="803"/>
      <c r="GJ275" s="803"/>
      <c r="GK275" s="56"/>
      <c r="GL275" s="629"/>
      <c r="GM275" s="630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630"/>
      <c r="HI275" s="630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</row>
    <row r="276" spans="49:237" ht="19" hidden="1" customHeight="1">
      <c r="AW276" s="512"/>
      <c r="AY276" s="515"/>
      <c r="AZ276" s="512"/>
      <c r="BD276" s="515"/>
      <c r="BE276" s="515"/>
      <c r="BF276" s="515"/>
      <c r="BG276" s="515"/>
      <c r="BH276" s="1420"/>
      <c r="BI276" s="515"/>
      <c r="BJ276" s="823"/>
      <c r="BK276" s="822"/>
      <c r="BL276" s="822"/>
      <c r="BM276" s="822"/>
      <c r="BN276" s="822"/>
      <c r="BO276" s="822"/>
      <c r="BP276" s="822"/>
      <c r="BQ276" s="822"/>
      <c r="BR276" s="824"/>
      <c r="BS276" s="824"/>
      <c r="BT276" s="824"/>
      <c r="BU276" s="824"/>
      <c r="BV276" s="824"/>
      <c r="BW276" s="882" t="str">
        <f>IF(AM110=""," = ","+")</f>
        <v xml:space="preserve"> = </v>
      </c>
      <c r="BX276" s="882"/>
      <c r="BY276" s="824"/>
      <c r="BZ276" s="824"/>
      <c r="CA276" s="824"/>
      <c r="CB276" s="824"/>
      <c r="CC276" s="824"/>
      <c r="CD276" s="824"/>
      <c r="CE276" s="824"/>
      <c r="CF276" s="824"/>
      <c r="CG276" s="824"/>
      <c r="CH276" s="824"/>
      <c r="CI276" s="824"/>
      <c r="CJ276" s="824"/>
      <c r="CK276" s="824"/>
      <c r="CL276" s="824"/>
      <c r="CM276" s="824"/>
      <c r="CN276" s="824"/>
      <c r="CO276" s="824"/>
      <c r="CP276" s="824"/>
      <c r="CQ276" s="824"/>
      <c r="CR276" s="824"/>
      <c r="CS276" s="824"/>
      <c r="CT276" s="824"/>
      <c r="CU276" s="824"/>
      <c r="CV276" s="824"/>
      <c r="CW276" s="824"/>
      <c r="CX276" s="824"/>
      <c r="CY276" s="824"/>
      <c r="CZ276" s="824"/>
      <c r="DA276" s="824"/>
      <c r="DB276" s="824"/>
      <c r="DC276" s="872"/>
      <c r="DD276" s="880"/>
      <c r="DE276" s="824"/>
      <c r="DF276" s="824"/>
      <c r="DG276" s="824"/>
      <c r="DH276" s="387"/>
      <c r="DI276" s="387"/>
      <c r="DJ276" s="387"/>
      <c r="DK276" s="387"/>
      <c r="DL276" s="387"/>
      <c r="DM276" s="387"/>
      <c r="DN276" s="387"/>
      <c r="DO276" s="387"/>
      <c r="DP276" s="387"/>
      <c r="DQ276" s="387"/>
      <c r="DR276" s="387"/>
      <c r="DS276" s="387"/>
      <c r="DT276" s="387"/>
      <c r="DU276" s="387"/>
      <c r="DV276" s="387"/>
      <c r="DW276" s="387"/>
      <c r="DX276" s="387"/>
      <c r="DY276" s="387"/>
      <c r="DZ276" s="387"/>
      <c r="EA276" s="387"/>
      <c r="EB276" s="387"/>
      <c r="EC276" s="387"/>
      <c r="ED276" s="387"/>
      <c r="EE276" s="387"/>
      <c r="EF276" s="387"/>
      <c r="EG276" s="387"/>
      <c r="EH276" s="387"/>
      <c r="EI276" s="387"/>
      <c r="EJ276" s="387"/>
      <c r="EK276" s="387"/>
      <c r="EL276" s="387"/>
      <c r="EM276" s="387"/>
      <c r="EN276" s="387"/>
      <c r="EO276" s="387"/>
      <c r="EP276" s="387"/>
      <c r="EQ276" s="387"/>
      <c r="ER276" s="387"/>
      <c r="ES276" s="387"/>
      <c r="ET276" s="109"/>
      <c r="EU276" s="109"/>
      <c r="EV276" s="109"/>
      <c r="EW276" s="109"/>
      <c r="EX276" s="109"/>
      <c r="EY276" s="878"/>
      <c r="FH276" s="57"/>
      <c r="FL276" s="803"/>
      <c r="FM276" s="1927"/>
      <c r="FN276" s="870"/>
      <c r="FO276" s="870"/>
      <c r="FP276" s="803"/>
      <c r="FQ276" s="803"/>
      <c r="FR276" s="803"/>
      <c r="FS276" s="567"/>
      <c r="FT276" s="803"/>
      <c r="FU276" s="803"/>
      <c r="FV276" s="803"/>
      <c r="FW276" s="803"/>
      <c r="FX276" s="803"/>
      <c r="FY276" s="803"/>
      <c r="FZ276" s="803"/>
      <c r="GA276" s="803"/>
      <c r="GB276" s="803"/>
      <c r="GC276" s="803"/>
      <c r="GD276" s="803"/>
      <c r="GE276" s="803"/>
      <c r="GF276" s="803"/>
      <c r="GG276" s="803"/>
      <c r="GH276" s="803"/>
      <c r="GI276" s="803"/>
      <c r="GJ276" s="803"/>
      <c r="GK276" s="56"/>
      <c r="GL276" s="629"/>
      <c r="GM276" s="630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630"/>
      <c r="HI276" s="630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</row>
    <row r="277" spans="49:237" ht="19" hidden="1" customHeight="1">
      <c r="AW277" s="512"/>
      <c r="AY277" s="515"/>
      <c r="AZ277" s="512"/>
      <c r="BD277" s="515"/>
      <c r="BE277" s="515"/>
      <c r="BF277" s="515"/>
      <c r="BG277" s="515"/>
      <c r="BH277" s="1420"/>
      <c r="BI277" s="515"/>
      <c r="BJ277" s="823"/>
      <c r="BK277" s="822"/>
      <c r="BL277" s="822"/>
      <c r="BM277" s="822"/>
      <c r="BN277" s="822"/>
      <c r="BO277" s="822"/>
      <c r="BP277" s="822"/>
      <c r="BQ277" s="822"/>
      <c r="BR277" s="824"/>
      <c r="BS277" s="824"/>
      <c r="BT277" s="824"/>
      <c r="BU277" s="824"/>
      <c r="BV277" s="824"/>
      <c r="BW277" s="882" t="str">
        <f>IF(AM112=""," = ","+")</f>
        <v xml:space="preserve"> = </v>
      </c>
      <c r="BX277" s="882"/>
      <c r="BY277" s="824"/>
      <c r="BZ277" s="824"/>
      <c r="CA277" s="824"/>
      <c r="CB277" s="824"/>
      <c r="CC277" s="824"/>
      <c r="CD277" s="824"/>
      <c r="CE277" s="824"/>
      <c r="CF277" s="824"/>
      <c r="CG277" s="824"/>
      <c r="CH277" s="824"/>
      <c r="CI277" s="824"/>
      <c r="CJ277" s="824"/>
      <c r="CK277" s="824"/>
      <c r="CL277" s="824"/>
      <c r="CM277" s="824"/>
      <c r="CN277" s="824"/>
      <c r="CO277" s="824"/>
      <c r="CP277" s="824"/>
      <c r="CQ277" s="824"/>
      <c r="CR277" s="824"/>
      <c r="CS277" s="824"/>
      <c r="CT277" s="824"/>
      <c r="CU277" s="824"/>
      <c r="CV277" s="824"/>
      <c r="CW277" s="824"/>
      <c r="CX277" s="824"/>
      <c r="CY277" s="824"/>
      <c r="CZ277" s="824"/>
      <c r="DA277" s="824"/>
      <c r="DB277" s="824"/>
      <c r="DC277" s="872"/>
      <c r="DD277" s="880"/>
      <c r="DE277" s="824"/>
      <c r="DF277" s="824"/>
      <c r="DG277" s="824"/>
      <c r="DH277" s="387"/>
      <c r="DI277" s="387"/>
      <c r="DJ277" s="387"/>
      <c r="DK277" s="387"/>
      <c r="DL277" s="387"/>
      <c r="DM277" s="387"/>
      <c r="DN277" s="387"/>
      <c r="DO277" s="387"/>
      <c r="DP277" s="387"/>
      <c r="DQ277" s="387"/>
      <c r="DR277" s="387"/>
      <c r="DS277" s="387"/>
      <c r="DT277" s="387"/>
      <c r="DU277" s="387"/>
      <c r="DV277" s="387"/>
      <c r="DW277" s="387"/>
      <c r="DX277" s="387"/>
      <c r="DY277" s="387"/>
      <c r="DZ277" s="387"/>
      <c r="EA277" s="387"/>
      <c r="EB277" s="387"/>
      <c r="EC277" s="387"/>
      <c r="ED277" s="387"/>
      <c r="EE277" s="387"/>
      <c r="EF277" s="387"/>
      <c r="EG277" s="387"/>
      <c r="EH277" s="387"/>
      <c r="EI277" s="387"/>
      <c r="EJ277" s="387"/>
      <c r="EK277" s="387"/>
      <c r="EL277" s="387"/>
      <c r="EM277" s="387"/>
      <c r="EN277" s="387"/>
      <c r="EO277" s="387"/>
      <c r="EP277" s="387"/>
      <c r="EQ277" s="387"/>
      <c r="ER277" s="387"/>
      <c r="ES277" s="387"/>
      <c r="ET277" s="109"/>
      <c r="EU277" s="109"/>
      <c r="EV277" s="109"/>
      <c r="EW277" s="109"/>
      <c r="EX277" s="109"/>
      <c r="EY277" s="878"/>
      <c r="FH277" s="57"/>
      <c r="FL277" s="803"/>
      <c r="FM277" s="1927"/>
      <c r="FN277" s="803"/>
      <c r="FO277" s="870"/>
      <c r="FP277" s="803"/>
      <c r="FQ277" s="803"/>
      <c r="FR277" s="803"/>
      <c r="FS277" s="567"/>
      <c r="FT277" s="803"/>
      <c r="FU277" s="803"/>
      <c r="FV277" s="803"/>
      <c r="FW277" s="803"/>
      <c r="FX277" s="803"/>
      <c r="FY277" s="803"/>
      <c r="FZ277" s="803"/>
      <c r="GA277" s="803"/>
      <c r="GB277" s="803"/>
      <c r="GC277" s="803"/>
      <c r="GD277" s="803"/>
      <c r="GE277" s="803"/>
      <c r="GF277" s="803"/>
      <c r="GG277" s="803"/>
      <c r="GH277" s="803"/>
      <c r="GI277" s="803"/>
      <c r="GJ277" s="803"/>
      <c r="GK277" s="56"/>
      <c r="GL277" s="629"/>
      <c r="GM277" s="630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630"/>
      <c r="HI277" s="630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</row>
    <row r="278" spans="49:237" ht="19" hidden="1" customHeight="1">
      <c r="AW278" s="512"/>
      <c r="AY278" s="515"/>
      <c r="AZ278" s="512"/>
      <c r="BD278" s="515"/>
      <c r="BE278" s="515"/>
      <c r="BF278" s="515"/>
      <c r="BG278" s="515"/>
      <c r="BH278" s="1420"/>
      <c r="BI278" s="515"/>
      <c r="BJ278" s="823"/>
      <c r="BK278" s="822"/>
      <c r="BL278" s="822"/>
      <c r="BM278" s="822"/>
      <c r="BN278" s="822"/>
      <c r="BO278" s="822"/>
      <c r="BP278" s="822"/>
      <c r="BQ278" s="822"/>
      <c r="BR278" s="387"/>
      <c r="BS278" s="387"/>
      <c r="BT278" s="387"/>
      <c r="BU278" s="387"/>
      <c r="BV278" s="387"/>
      <c r="BW278" s="387"/>
      <c r="BX278" s="387"/>
      <c r="BY278" s="387"/>
      <c r="BZ278" s="387"/>
      <c r="CA278" s="387"/>
      <c r="CB278" s="387"/>
      <c r="CC278" s="387"/>
      <c r="CD278" s="387"/>
      <c r="CE278" s="387"/>
      <c r="CF278" s="387"/>
      <c r="CG278" s="387"/>
      <c r="CH278" s="387"/>
      <c r="CI278" s="387"/>
      <c r="CJ278" s="387"/>
      <c r="CK278" s="387"/>
      <c r="CL278" s="387"/>
      <c r="CM278" s="387"/>
      <c r="CN278" s="387"/>
      <c r="CO278" s="387"/>
      <c r="CP278" s="387"/>
      <c r="CQ278" s="387"/>
      <c r="CR278" s="387"/>
      <c r="CS278" s="387"/>
      <c r="CT278" s="387"/>
      <c r="CU278" s="387"/>
      <c r="CV278" s="387"/>
      <c r="CW278" s="387"/>
      <c r="CX278" s="387"/>
      <c r="CY278" s="387"/>
      <c r="CZ278" s="387"/>
      <c r="DA278" s="387"/>
      <c r="DB278" s="387"/>
      <c r="DC278" s="387"/>
      <c r="DD278" s="867"/>
      <c r="DE278" s="387"/>
      <c r="DF278" s="387"/>
      <c r="DG278" s="387"/>
      <c r="DH278" s="387"/>
      <c r="DI278" s="387"/>
      <c r="DJ278" s="387"/>
      <c r="DK278" s="387"/>
      <c r="DL278" s="387"/>
      <c r="DM278" s="387"/>
      <c r="DN278" s="387"/>
      <c r="DO278" s="387"/>
      <c r="DP278" s="387"/>
      <c r="DQ278" s="387"/>
      <c r="DR278" s="387"/>
      <c r="DS278" s="387"/>
      <c r="DT278" s="387"/>
      <c r="DU278" s="387"/>
      <c r="DV278" s="387"/>
      <c r="DW278" s="387"/>
      <c r="DX278" s="387"/>
      <c r="DY278" s="387"/>
      <c r="DZ278" s="387"/>
      <c r="EA278" s="387"/>
      <c r="EB278" s="387"/>
      <c r="EC278" s="387"/>
      <c r="ED278" s="387"/>
      <c r="EE278" s="387"/>
      <c r="EF278" s="387"/>
      <c r="EG278" s="387"/>
      <c r="EH278" s="387"/>
      <c r="EI278" s="387"/>
      <c r="EJ278" s="387"/>
      <c r="EK278" s="387"/>
      <c r="EL278" s="387"/>
      <c r="EM278" s="387"/>
      <c r="EN278" s="387"/>
      <c r="EO278" s="387"/>
      <c r="EP278" s="387"/>
      <c r="EQ278" s="387"/>
      <c r="ER278" s="387"/>
      <c r="ES278" s="387"/>
      <c r="ET278" s="109"/>
      <c r="EU278" s="109"/>
      <c r="EV278" s="109"/>
      <c r="EW278" s="109"/>
      <c r="EX278" s="109"/>
      <c r="EY278" s="878"/>
      <c r="FH278" s="57"/>
      <c r="FL278" s="803"/>
      <c r="FM278" s="1927"/>
      <c r="FN278" s="870"/>
      <c r="FO278" s="870"/>
      <c r="FP278" s="803"/>
      <c r="FQ278" s="803"/>
      <c r="FR278" s="803"/>
      <c r="FS278" s="567"/>
      <c r="FT278" s="803"/>
      <c r="FU278" s="803"/>
      <c r="FV278" s="803"/>
      <c r="FW278" s="803"/>
      <c r="FX278" s="803"/>
      <c r="FY278" s="803"/>
      <c r="FZ278" s="803"/>
      <c r="GA278" s="803"/>
      <c r="GB278" s="803"/>
      <c r="GC278" s="803"/>
      <c r="GD278" s="803"/>
      <c r="GE278" s="803"/>
      <c r="GF278" s="803"/>
      <c r="GG278" s="803"/>
      <c r="GH278" s="803"/>
      <c r="GI278" s="803"/>
      <c r="GJ278" s="803"/>
      <c r="GK278" s="56"/>
      <c r="GL278" s="629"/>
      <c r="GM278" s="630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630"/>
      <c r="HI278" s="630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</row>
    <row r="279" spans="49:237" ht="19" hidden="1" customHeight="1">
      <c r="AW279" s="512"/>
      <c r="AY279" s="515"/>
      <c r="AZ279" s="512"/>
      <c r="BD279" s="515"/>
      <c r="BE279" s="515"/>
      <c r="BF279" s="515"/>
      <c r="BG279" s="515"/>
      <c r="BH279" s="1420"/>
      <c r="BI279" s="515"/>
      <c r="BJ279" s="829"/>
      <c r="BK279" s="380"/>
      <c r="BL279" s="380"/>
      <c r="BM279" s="380"/>
      <c r="BN279" s="380"/>
      <c r="BO279" s="380"/>
      <c r="BP279" s="380"/>
      <c r="BQ279" s="380"/>
      <c r="BR279" s="387"/>
      <c r="BS279" s="883"/>
      <c r="BT279" s="883"/>
      <c r="BU279" s="883"/>
      <c r="BV279" s="883"/>
      <c r="BW279" s="883"/>
      <c r="BX279" s="883"/>
      <c r="BY279" s="883"/>
      <c r="BZ279" s="883"/>
      <c r="CA279" s="883"/>
      <c r="CB279" s="883"/>
      <c r="CC279" s="883"/>
      <c r="CD279" s="883"/>
      <c r="CE279" s="883"/>
      <c r="CF279" s="883"/>
      <c r="CG279" s="883"/>
      <c r="CH279" s="883"/>
      <c r="CI279" s="883"/>
      <c r="CJ279" s="883"/>
      <c r="CK279" s="883"/>
      <c r="CL279" s="883"/>
      <c r="CM279" s="883"/>
      <c r="CN279" s="883"/>
      <c r="CO279" s="883"/>
      <c r="CP279" s="883"/>
      <c r="CQ279" s="883"/>
      <c r="CR279" s="883"/>
      <c r="CS279" s="883"/>
      <c r="CT279" s="883"/>
      <c r="CU279" s="883"/>
      <c r="CV279" s="883"/>
      <c r="CW279" s="883"/>
      <c r="CX279" s="883"/>
      <c r="CY279" s="883"/>
      <c r="CZ279" s="883"/>
      <c r="DA279" s="883"/>
      <c r="DB279" s="883"/>
      <c r="DC279" s="819"/>
      <c r="DD279" s="884"/>
      <c r="DE279" s="819"/>
      <c r="DF279" s="819"/>
      <c r="DG279" s="819"/>
      <c r="DH279" s="819"/>
      <c r="DI279" s="819"/>
      <c r="DJ279" s="387"/>
      <c r="DK279" s="387"/>
      <c r="DL279" s="387"/>
      <c r="DM279" s="387"/>
      <c r="DN279" s="387"/>
      <c r="DO279" s="387"/>
      <c r="DP279" s="387"/>
      <c r="DQ279" s="387"/>
      <c r="DR279" s="387"/>
      <c r="DS279" s="387"/>
      <c r="DT279" s="387"/>
      <c r="DU279" s="387"/>
      <c r="DV279" s="387"/>
      <c r="DW279" s="387"/>
      <c r="DX279" s="387"/>
      <c r="DY279" s="387"/>
      <c r="DZ279" s="387"/>
      <c r="EA279" s="387"/>
      <c r="EB279" s="387"/>
      <c r="EC279" s="387"/>
      <c r="ED279" s="387"/>
      <c r="EE279" s="387"/>
      <c r="EF279" s="387"/>
      <c r="EG279" s="387"/>
      <c r="EH279" s="387"/>
      <c r="EI279" s="387"/>
      <c r="EJ279" s="387"/>
      <c r="EK279" s="387"/>
      <c r="EL279" s="387"/>
      <c r="EM279" s="387"/>
      <c r="EN279" s="387"/>
      <c r="EO279" s="387"/>
      <c r="EP279" s="387"/>
      <c r="EQ279" s="387"/>
      <c r="ER279" s="387"/>
      <c r="ES279" s="387"/>
      <c r="ET279" s="109"/>
      <c r="EU279" s="109"/>
      <c r="EV279" s="109"/>
      <c r="EW279" s="109"/>
      <c r="EX279" s="109"/>
      <c r="EY279" s="109"/>
      <c r="FH279" s="57"/>
      <c r="FL279" s="803"/>
      <c r="FM279" s="1927"/>
      <c r="FN279" s="870"/>
      <c r="FO279" s="870"/>
      <c r="FP279" s="803"/>
      <c r="FQ279" s="803"/>
      <c r="FR279" s="803"/>
      <c r="FS279" s="567"/>
      <c r="FT279" s="803"/>
      <c r="FU279" s="803"/>
      <c r="FV279" s="803"/>
      <c r="FW279" s="803"/>
      <c r="FX279" s="803"/>
      <c r="FY279" s="803"/>
      <c r="FZ279" s="803"/>
      <c r="GA279" s="803"/>
      <c r="GB279" s="803"/>
      <c r="GC279" s="803"/>
      <c r="GD279" s="803"/>
      <c r="GE279" s="803"/>
      <c r="GF279" s="803"/>
      <c r="GG279" s="803"/>
      <c r="GH279" s="803"/>
      <c r="GI279" s="803"/>
      <c r="GJ279" s="803"/>
      <c r="GK279" s="56"/>
      <c r="GL279" s="629"/>
      <c r="GM279" s="630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630"/>
      <c r="HI279" s="630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</row>
    <row r="280" spans="49:237" ht="19" hidden="1" customHeight="1">
      <c r="AW280" s="512"/>
      <c r="AY280" s="515"/>
      <c r="AZ280" s="512"/>
      <c r="BD280" s="515"/>
      <c r="BE280" s="515"/>
      <c r="BF280" s="515"/>
      <c r="BG280" s="515"/>
      <c r="BH280" s="1420"/>
      <c r="BI280" s="515"/>
      <c r="BJ280" s="829"/>
      <c r="BK280" s="380"/>
      <c r="BL280" s="380"/>
      <c r="BM280" s="380"/>
      <c r="BN280" s="380"/>
      <c r="BO280" s="380"/>
      <c r="BP280" s="380"/>
      <c r="BQ280" s="380"/>
      <c r="BR280" s="387"/>
      <c r="BS280" s="387"/>
      <c r="BT280" s="387"/>
      <c r="BU280" s="387"/>
      <c r="BV280" s="387"/>
      <c r="BW280" s="387"/>
      <c r="BX280" s="387"/>
      <c r="BY280" s="387"/>
      <c r="BZ280" s="387"/>
      <c r="CA280" s="387"/>
      <c r="CB280" s="387"/>
      <c r="CC280" s="387"/>
      <c r="CD280" s="387"/>
      <c r="CE280" s="387"/>
      <c r="CF280" s="387"/>
      <c r="CG280" s="387"/>
      <c r="CH280" s="387"/>
      <c r="CI280" s="387"/>
      <c r="CJ280" s="387"/>
      <c r="CK280" s="387"/>
      <c r="CL280" s="387"/>
      <c r="CM280" s="387"/>
      <c r="CN280" s="387"/>
      <c r="CO280" s="387"/>
      <c r="CP280" s="387"/>
      <c r="CQ280" s="387"/>
      <c r="CR280" s="387"/>
      <c r="CS280" s="387"/>
      <c r="CT280" s="387"/>
      <c r="CU280" s="387"/>
      <c r="CV280" s="387"/>
      <c r="CW280" s="387"/>
      <c r="CX280" s="387"/>
      <c r="CY280" s="387"/>
      <c r="CZ280" s="387"/>
      <c r="DA280" s="387"/>
      <c r="DB280" s="387"/>
      <c r="DC280" s="387"/>
      <c r="DD280" s="387"/>
      <c r="DE280" s="387"/>
      <c r="DF280" s="387"/>
      <c r="DG280" s="387"/>
      <c r="DH280" s="387"/>
      <c r="DI280" s="387"/>
      <c r="DJ280" s="387"/>
      <c r="DK280" s="387"/>
      <c r="DL280" s="387"/>
      <c r="DM280" s="387"/>
      <c r="DN280" s="387"/>
      <c r="DO280" s="387"/>
      <c r="DP280" s="387"/>
      <c r="DQ280" s="387"/>
      <c r="DR280" s="387"/>
      <c r="DS280" s="387"/>
      <c r="DT280" s="387"/>
      <c r="DU280" s="387"/>
      <c r="DV280" s="387"/>
      <c r="DW280" s="387"/>
      <c r="DX280" s="387"/>
      <c r="DY280" s="387"/>
      <c r="DZ280" s="387"/>
      <c r="EA280" s="387"/>
      <c r="EB280" s="387"/>
      <c r="EC280" s="387"/>
      <c r="ED280" s="387"/>
      <c r="EE280" s="387"/>
      <c r="EF280" s="387"/>
      <c r="EG280" s="387"/>
      <c r="EH280" s="387"/>
      <c r="EI280" s="387"/>
      <c r="EJ280" s="387"/>
      <c r="EK280" s="387"/>
      <c r="EL280" s="387"/>
      <c r="EM280" s="387"/>
      <c r="EN280" s="387"/>
      <c r="EO280" s="387"/>
      <c r="EP280" s="387"/>
      <c r="EQ280" s="387"/>
      <c r="ER280" s="387"/>
      <c r="ES280" s="387"/>
      <c r="ET280" s="109"/>
      <c r="EU280" s="109"/>
      <c r="EV280" s="109"/>
      <c r="EW280" s="109"/>
      <c r="EX280" s="109"/>
      <c r="EY280" s="109"/>
      <c r="FH280" s="57"/>
      <c r="FL280" s="803"/>
      <c r="FM280" s="1927"/>
      <c r="FN280" s="870"/>
      <c r="FO280" s="870"/>
      <c r="FP280" s="803"/>
      <c r="FQ280" s="803"/>
      <c r="FR280" s="803"/>
      <c r="FS280" s="567"/>
      <c r="FT280" s="803"/>
      <c r="FU280" s="803"/>
      <c r="FV280" s="803"/>
      <c r="FW280" s="803"/>
      <c r="FX280" s="803"/>
      <c r="FY280" s="803"/>
      <c r="FZ280" s="803"/>
      <c r="GA280" s="803"/>
      <c r="GB280" s="803"/>
      <c r="GC280" s="803"/>
      <c r="GD280" s="803"/>
      <c r="GE280" s="803"/>
      <c r="GF280" s="803"/>
      <c r="GG280" s="803"/>
      <c r="GH280" s="803"/>
      <c r="GI280" s="803"/>
      <c r="GJ280" s="803"/>
      <c r="GK280" s="56"/>
      <c r="GL280" s="629"/>
      <c r="GM280" s="630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630"/>
      <c r="HI280" s="630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</row>
    <row r="281" spans="49:237" ht="19" hidden="1" customHeight="1">
      <c r="AW281" s="512"/>
      <c r="AY281" s="512"/>
      <c r="AZ281" s="512"/>
      <c r="BD281" s="512"/>
      <c r="BE281" s="512"/>
      <c r="BF281" s="512"/>
      <c r="BG281" s="512"/>
      <c r="BH281" s="467"/>
      <c r="BI281" s="512"/>
      <c r="BJ281" s="829"/>
      <c r="BK281" s="380"/>
      <c r="BL281" s="380"/>
      <c r="BM281" s="380"/>
      <c r="BN281" s="380"/>
      <c r="BO281" s="380"/>
      <c r="BP281" s="380"/>
      <c r="BQ281" s="380"/>
      <c r="BR281" s="387"/>
      <c r="BS281" s="387"/>
      <c r="BT281" s="387"/>
      <c r="BU281" s="387"/>
      <c r="BV281" s="387"/>
      <c r="BW281" s="387"/>
      <c r="BX281" s="387"/>
      <c r="BY281" s="387"/>
      <c r="BZ281" s="387"/>
      <c r="CA281" s="387"/>
      <c r="CB281" s="387"/>
      <c r="CC281" s="387"/>
      <c r="CD281" s="387"/>
      <c r="CE281" s="387"/>
      <c r="CF281" s="387"/>
      <c r="CG281" s="387"/>
      <c r="CH281" s="387"/>
      <c r="CI281" s="387"/>
      <c r="CJ281" s="387"/>
      <c r="CK281" s="387"/>
      <c r="CL281" s="387"/>
      <c r="CM281" s="387"/>
      <c r="CN281" s="387"/>
      <c r="CO281" s="387"/>
      <c r="CP281" s="387"/>
      <c r="CQ281" s="387"/>
      <c r="CR281" s="387"/>
      <c r="CS281" s="387"/>
      <c r="CT281" s="387"/>
      <c r="CU281" s="387"/>
      <c r="CV281" s="387"/>
      <c r="CW281" s="387"/>
      <c r="CX281" s="387"/>
      <c r="CY281" s="387"/>
      <c r="CZ281" s="387"/>
      <c r="DA281" s="387"/>
      <c r="DB281" s="387"/>
      <c r="DC281" s="387"/>
      <c r="DD281" s="387"/>
      <c r="DE281" s="387"/>
      <c r="DF281" s="387"/>
      <c r="DG281" s="387"/>
      <c r="DH281" s="387"/>
      <c r="DI281" s="387"/>
      <c r="DJ281" s="1934"/>
      <c r="DK281" s="1934"/>
      <c r="DL281" s="1934"/>
      <c r="DM281" s="1934"/>
      <c r="DN281" s="1934"/>
      <c r="DO281" s="1934"/>
      <c r="DP281" s="1934"/>
      <c r="DQ281" s="1934"/>
      <c r="DR281" s="1934"/>
      <c r="DS281" s="1928"/>
      <c r="DT281" s="1928"/>
      <c r="DU281" s="1928"/>
      <c r="DV281" s="1928"/>
      <c r="DW281" s="1928"/>
      <c r="DX281" s="1928"/>
      <c r="DY281" s="1928"/>
      <c r="DZ281" s="1928"/>
      <c r="EA281" s="1928"/>
      <c r="EB281" s="1928"/>
      <c r="EC281" s="1928"/>
      <c r="ED281" s="1928"/>
      <c r="EE281" s="1928"/>
      <c r="EF281" s="1928"/>
      <c r="EG281" s="1928"/>
      <c r="EH281" s="1928"/>
      <c r="EI281" s="1928"/>
      <c r="EJ281" s="1928"/>
      <c r="EK281" s="1928"/>
      <c r="EL281" s="1928"/>
      <c r="EM281" s="1928"/>
      <c r="EN281" s="1928"/>
      <c r="EO281" s="1928"/>
      <c r="EP281" s="1928"/>
      <c r="EQ281" s="1928"/>
      <c r="ER281" s="387"/>
      <c r="ES281" s="377"/>
      <c r="EV281" s="854"/>
      <c r="EW281" s="854"/>
      <c r="EX281" s="854"/>
      <c r="EY281" s="885"/>
      <c r="FH281" s="57"/>
      <c r="FK281" s="630"/>
      <c r="FL281" s="803"/>
      <c r="FM281" s="1927"/>
      <c r="FN281" s="870"/>
      <c r="FO281" s="870"/>
      <c r="FP281" s="803"/>
      <c r="FQ281" s="803"/>
      <c r="FR281" s="803"/>
      <c r="FS281" s="567"/>
      <c r="FT281" s="803"/>
      <c r="FU281" s="803"/>
      <c r="FV281" s="803"/>
      <c r="FW281" s="803"/>
      <c r="FX281" s="803"/>
      <c r="FY281" s="803"/>
      <c r="FZ281" s="803"/>
      <c r="GA281" s="803"/>
      <c r="GB281" s="803"/>
      <c r="GC281" s="803"/>
      <c r="GD281" s="803"/>
      <c r="GE281" s="803"/>
      <c r="GF281" s="803"/>
      <c r="GG281" s="803"/>
      <c r="GH281" s="803"/>
      <c r="GI281" s="803"/>
      <c r="GJ281" s="803"/>
      <c r="GK281" s="56"/>
      <c r="GL281" s="629"/>
      <c r="GM281" s="630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630"/>
      <c r="HI281" s="630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</row>
    <row r="282" spans="49:237" ht="19" hidden="1" customHeight="1">
      <c r="AW282" s="512"/>
      <c r="AY282" s="512"/>
      <c r="AZ282" s="512"/>
      <c r="BD282" s="512"/>
      <c r="BE282" s="512"/>
      <c r="BF282" s="512"/>
      <c r="BG282" s="512"/>
      <c r="BH282" s="467"/>
      <c r="BI282" s="512"/>
      <c r="BJ282" s="829"/>
      <c r="BK282" s="380"/>
      <c r="BL282" s="380"/>
      <c r="BM282" s="380"/>
      <c r="BN282" s="380"/>
      <c r="BO282" s="380"/>
      <c r="BP282" s="380"/>
      <c r="BQ282" s="380"/>
      <c r="BR282" s="387"/>
      <c r="BS282" s="387"/>
      <c r="BT282" s="387"/>
      <c r="BU282" s="387"/>
      <c r="BV282" s="387"/>
      <c r="BW282" s="387"/>
      <c r="BX282" s="387"/>
      <c r="BY282" s="387"/>
      <c r="BZ282" s="387"/>
      <c r="CA282" s="387"/>
      <c r="CB282" s="387"/>
      <c r="CC282" s="387"/>
      <c r="CD282" s="387"/>
      <c r="CE282" s="387"/>
      <c r="CF282" s="387"/>
      <c r="CG282" s="387"/>
      <c r="CH282" s="387"/>
      <c r="CI282" s="387"/>
      <c r="CJ282" s="387"/>
      <c r="CK282" s="387"/>
      <c r="CL282" s="387"/>
      <c r="CM282" s="387"/>
      <c r="CN282" s="387"/>
      <c r="CO282" s="387"/>
      <c r="CP282" s="387"/>
      <c r="CQ282" s="387"/>
      <c r="CR282" s="387"/>
      <c r="CS282" s="387"/>
      <c r="CT282" s="387"/>
      <c r="CU282" s="387"/>
      <c r="CV282" s="387"/>
      <c r="CW282" s="387"/>
      <c r="CX282" s="387"/>
      <c r="CY282" s="387"/>
      <c r="CZ282" s="387"/>
      <c r="DA282" s="387"/>
      <c r="DB282" s="387"/>
      <c r="DC282" s="387"/>
      <c r="DD282" s="387"/>
      <c r="DE282" s="387"/>
      <c r="DF282" s="387"/>
      <c r="DG282" s="387"/>
      <c r="DH282" s="387"/>
      <c r="DI282" s="387"/>
      <c r="DJ282" s="886"/>
      <c r="DK282" s="557"/>
      <c r="DL282" s="557"/>
      <c r="DM282" s="557"/>
      <c r="DN282" s="557"/>
      <c r="DO282" s="557"/>
      <c r="DP282" s="557"/>
      <c r="DQ282" s="557"/>
      <c r="DR282" s="557"/>
      <c r="DS282" s="886"/>
      <c r="DT282" s="557"/>
      <c r="DU282" s="557"/>
      <c r="DV282" s="557"/>
      <c r="DW282" s="557"/>
      <c r="DX282" s="557"/>
      <c r="DY282" s="557"/>
      <c r="DZ282" s="557"/>
      <c r="EA282" s="557"/>
      <c r="EB282" s="557"/>
      <c r="EC282" s="557"/>
      <c r="ED282" s="557"/>
      <c r="EE282" s="557"/>
      <c r="EF282" s="557"/>
      <c r="EG282" s="557"/>
      <c r="EH282" s="557"/>
      <c r="EI282" s="557"/>
      <c r="EJ282" s="557"/>
      <c r="EK282" s="557"/>
      <c r="EL282" s="557"/>
      <c r="EM282" s="557"/>
      <c r="EN282" s="557"/>
      <c r="EO282" s="557"/>
      <c r="EP282" s="557"/>
      <c r="EQ282" s="557"/>
      <c r="ER282" s="377"/>
      <c r="ES282" s="377"/>
      <c r="EV282" s="109"/>
      <c r="EW282" s="109"/>
      <c r="EX282" s="109"/>
      <c r="EY282" s="878"/>
      <c r="FH282" s="57"/>
      <c r="FL282" s="803"/>
      <c r="FM282" s="1927"/>
      <c r="FN282" s="803"/>
      <c r="FO282" s="803">
        <f>FL282-FQ268</f>
        <v>0</v>
      </c>
      <c r="FP282" s="803"/>
      <c r="FQ282" s="803"/>
      <c r="FR282" s="803"/>
      <c r="FS282" s="567"/>
      <c r="FT282" s="803"/>
      <c r="FU282" s="803"/>
      <c r="FV282" s="803"/>
      <c r="FW282" s="803"/>
      <c r="FX282" s="803"/>
      <c r="FY282" s="803"/>
      <c r="FZ282" s="803"/>
      <c r="GA282" s="803"/>
      <c r="GB282" s="803"/>
      <c r="GC282" s="803"/>
      <c r="GD282" s="803"/>
      <c r="GE282" s="803"/>
      <c r="GF282" s="803"/>
      <c r="GG282" s="803"/>
      <c r="GH282" s="803"/>
      <c r="GI282" s="803"/>
      <c r="GJ282" s="803"/>
      <c r="GK282" s="56"/>
      <c r="GL282" s="629"/>
      <c r="GM282" s="630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630"/>
      <c r="HI282" s="630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</row>
    <row r="283" spans="49:237" ht="19" hidden="1" customHeight="1">
      <c r="AW283" s="512"/>
      <c r="AY283" s="512"/>
      <c r="AZ283" s="512"/>
      <c r="BD283" s="512"/>
      <c r="BE283" s="512"/>
      <c r="BF283" s="512"/>
      <c r="BG283" s="512"/>
      <c r="BH283" s="467"/>
      <c r="BI283" s="512"/>
      <c r="BJ283" s="829"/>
      <c r="BK283" s="380"/>
      <c r="BL283" s="380"/>
      <c r="BM283" s="380"/>
      <c r="BN283" s="380"/>
      <c r="BO283" s="380"/>
      <c r="BP283" s="380"/>
      <c r="BQ283" s="380"/>
      <c r="BR283" s="387"/>
      <c r="BS283" s="387"/>
      <c r="BT283" s="387"/>
      <c r="BU283" s="387"/>
      <c r="BV283" s="387"/>
      <c r="BW283" s="387"/>
      <c r="BX283" s="387"/>
      <c r="BY283" s="387"/>
      <c r="BZ283" s="387"/>
      <c r="CA283" s="387"/>
      <c r="CB283" s="387"/>
      <c r="CC283" s="387"/>
      <c r="CD283" s="387"/>
      <c r="CE283" s="387"/>
      <c r="CF283" s="387"/>
      <c r="CG283" s="387"/>
      <c r="CH283" s="387"/>
      <c r="CI283" s="387"/>
      <c r="CJ283" s="387"/>
      <c r="CK283" s="387"/>
      <c r="CL283" s="387"/>
      <c r="CM283" s="387"/>
      <c r="CN283" s="387"/>
      <c r="CO283" s="387"/>
      <c r="CP283" s="387"/>
      <c r="CQ283" s="387"/>
      <c r="CR283" s="387"/>
      <c r="CS283" s="387"/>
      <c r="CT283" s="387"/>
      <c r="CU283" s="387"/>
      <c r="CV283" s="387"/>
      <c r="CW283" s="387"/>
      <c r="CX283" s="387"/>
      <c r="CY283" s="387"/>
      <c r="CZ283" s="387"/>
      <c r="DA283" s="387"/>
      <c r="DB283" s="387"/>
      <c r="DC283" s="387"/>
      <c r="DD283" s="387"/>
      <c r="DE283" s="387"/>
      <c r="DF283" s="387"/>
      <c r="DG283" s="387"/>
      <c r="DH283" s="387"/>
      <c r="DI283" s="387"/>
      <c r="DJ283" s="557"/>
      <c r="DK283" s="557"/>
      <c r="DL283" s="557"/>
      <c r="DM283" s="557"/>
      <c r="DN283" s="557"/>
      <c r="DO283" s="557"/>
      <c r="DP283" s="557"/>
      <c r="DQ283" s="557"/>
      <c r="DR283" s="557"/>
      <c r="DS283" s="557"/>
      <c r="DT283" s="557"/>
      <c r="DU283" s="557"/>
      <c r="DV283" s="557"/>
      <c r="DW283" s="557"/>
      <c r="DX283" s="557"/>
      <c r="DY283" s="557"/>
      <c r="DZ283" s="557"/>
      <c r="EA283" s="557"/>
      <c r="EB283" s="557"/>
      <c r="EC283" s="557"/>
      <c r="ED283" s="557"/>
      <c r="EE283" s="557"/>
      <c r="EF283" s="557"/>
      <c r="EG283" s="557"/>
      <c r="EH283" s="557"/>
      <c r="EI283" s="557"/>
      <c r="EJ283" s="557"/>
      <c r="EK283" s="557"/>
      <c r="EL283" s="557"/>
      <c r="EM283" s="557"/>
      <c r="EN283" s="557"/>
      <c r="EO283" s="557"/>
      <c r="EP283" s="557"/>
      <c r="EQ283" s="557"/>
      <c r="ER283" s="377"/>
      <c r="ES283" s="377"/>
      <c r="EV283" s="109"/>
      <c r="EW283" s="109"/>
      <c r="EX283" s="109"/>
      <c r="EY283" s="878"/>
      <c r="FH283" s="57"/>
      <c r="FL283" s="803"/>
      <c r="FM283" s="1927"/>
      <c r="FN283" s="870"/>
      <c r="FO283" s="870"/>
      <c r="FP283" s="803"/>
      <c r="FQ283" s="803"/>
      <c r="FR283" s="803"/>
      <c r="FS283" s="567"/>
      <c r="FT283" s="803"/>
      <c r="FU283" s="803"/>
      <c r="FV283" s="803"/>
      <c r="FW283" s="803"/>
      <c r="FX283" s="803"/>
      <c r="FY283" s="803"/>
      <c r="FZ283" s="803"/>
      <c r="GA283" s="803"/>
      <c r="GB283" s="803"/>
      <c r="GC283" s="803"/>
      <c r="GD283" s="803"/>
      <c r="GE283" s="803"/>
      <c r="GF283" s="803"/>
      <c r="GG283" s="803"/>
      <c r="GH283" s="803"/>
      <c r="GI283" s="803"/>
      <c r="GJ283" s="803"/>
      <c r="GK283" s="56"/>
      <c r="GL283" s="629"/>
      <c r="GM283" s="630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630"/>
      <c r="HI283" s="630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</row>
    <row r="284" spans="49:237" ht="19" hidden="1" customHeight="1">
      <c r="AW284" s="512"/>
      <c r="AY284" s="512"/>
      <c r="AZ284" s="512"/>
      <c r="BD284" s="512"/>
      <c r="BE284" s="512"/>
      <c r="BF284" s="512"/>
      <c r="BG284" s="512"/>
      <c r="BH284" s="467"/>
      <c r="BI284" s="512"/>
      <c r="BJ284" s="829"/>
      <c r="BK284" s="380"/>
      <c r="BL284" s="380"/>
      <c r="BM284" s="380"/>
      <c r="BN284" s="380"/>
      <c r="BO284" s="380"/>
      <c r="BP284" s="380"/>
      <c r="BQ284" s="380"/>
      <c r="BR284" s="387"/>
      <c r="BS284" s="387"/>
      <c r="BT284" s="387"/>
      <c r="BU284" s="387"/>
      <c r="BV284" s="387"/>
      <c r="BW284" s="387"/>
      <c r="BX284" s="387"/>
      <c r="BY284" s="387"/>
      <c r="BZ284" s="387"/>
      <c r="CA284" s="387"/>
      <c r="CB284" s="387"/>
      <c r="CC284" s="387"/>
      <c r="CD284" s="387"/>
      <c r="CE284" s="387"/>
      <c r="CF284" s="387"/>
      <c r="CG284" s="387"/>
      <c r="CH284" s="387"/>
      <c r="CI284" s="387"/>
      <c r="CJ284" s="387"/>
      <c r="CK284" s="387"/>
      <c r="CL284" s="387"/>
      <c r="CM284" s="387"/>
      <c r="CN284" s="387"/>
      <c r="CO284" s="387"/>
      <c r="CP284" s="387"/>
      <c r="CQ284" s="387"/>
      <c r="CR284" s="387"/>
      <c r="CS284" s="387"/>
      <c r="CT284" s="387"/>
      <c r="CU284" s="387"/>
      <c r="CV284" s="387"/>
      <c r="CW284" s="387"/>
      <c r="CX284" s="387"/>
      <c r="CY284" s="387"/>
      <c r="CZ284" s="387"/>
      <c r="DA284" s="387"/>
      <c r="DB284" s="387"/>
      <c r="DC284" s="387"/>
      <c r="DD284" s="387"/>
      <c r="DE284" s="387"/>
      <c r="DF284" s="387"/>
      <c r="DG284" s="387"/>
      <c r="DH284" s="387"/>
      <c r="DI284" s="387"/>
      <c r="DJ284" s="557"/>
      <c r="DK284" s="557"/>
      <c r="DL284" s="557"/>
      <c r="DM284" s="557"/>
      <c r="DN284" s="557"/>
      <c r="DO284" s="557"/>
      <c r="DP284" s="557"/>
      <c r="DQ284" s="557"/>
      <c r="DR284" s="557"/>
      <c r="DS284" s="557"/>
      <c r="DT284" s="557"/>
      <c r="DU284" s="557"/>
      <c r="DV284" s="557"/>
      <c r="DW284" s="557"/>
      <c r="DX284" s="557"/>
      <c r="DY284" s="557"/>
      <c r="DZ284" s="557"/>
      <c r="EA284" s="557"/>
      <c r="EB284" s="557"/>
      <c r="EC284" s="557"/>
      <c r="ED284" s="557"/>
      <c r="EE284" s="557"/>
      <c r="EF284" s="557"/>
      <c r="EG284" s="557"/>
      <c r="EH284" s="557"/>
      <c r="EI284" s="557"/>
      <c r="EJ284" s="557"/>
      <c r="EK284" s="557"/>
      <c r="EL284" s="557"/>
      <c r="EM284" s="557"/>
      <c r="EN284" s="557"/>
      <c r="EO284" s="557"/>
      <c r="EP284" s="557"/>
      <c r="EQ284" s="557"/>
      <c r="ER284" s="377"/>
      <c r="ES284" s="377"/>
      <c r="EV284" s="109"/>
      <c r="EW284" s="109"/>
      <c r="EX284" s="109"/>
      <c r="EY284" s="878"/>
      <c r="FH284" s="57"/>
      <c r="FL284" s="803"/>
      <c r="FM284" s="1927"/>
      <c r="FN284" s="870"/>
      <c r="FO284" s="870"/>
      <c r="FP284" s="803"/>
      <c r="FQ284" s="803"/>
      <c r="FR284" s="803"/>
      <c r="FS284" s="567"/>
      <c r="FT284" s="803"/>
      <c r="FU284" s="803"/>
      <c r="FV284" s="803"/>
      <c r="FW284" s="803"/>
      <c r="FX284" s="803"/>
      <c r="FY284" s="803"/>
      <c r="FZ284" s="803"/>
      <c r="GA284" s="803"/>
      <c r="GB284" s="803"/>
      <c r="GC284" s="803"/>
      <c r="GD284" s="803"/>
      <c r="GE284" s="803"/>
      <c r="GF284" s="803"/>
      <c r="GG284" s="803"/>
      <c r="GH284" s="803"/>
      <c r="GI284" s="803"/>
      <c r="GJ284" s="803"/>
      <c r="GK284" s="56"/>
      <c r="GL284" s="629"/>
      <c r="GM284" s="630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630"/>
      <c r="HI284" s="630"/>
      <c r="HJ284" s="56"/>
      <c r="HK284" s="56"/>
      <c r="HL284" s="56"/>
      <c r="HM284" s="56"/>
      <c r="HN284" s="56"/>
      <c r="HO284" s="56"/>
      <c r="HP284" s="56"/>
      <c r="HQ284" s="56"/>
      <c r="HR284" s="56"/>
      <c r="HS284" s="56"/>
      <c r="HT284" s="56"/>
      <c r="HU284" s="56"/>
      <c r="HV284" s="56"/>
      <c r="HW284" s="56"/>
      <c r="HX284" s="56"/>
      <c r="HY284" s="56"/>
      <c r="HZ284" s="56"/>
      <c r="IA284" s="56"/>
      <c r="IB284" s="56"/>
      <c r="IC284" s="56"/>
    </row>
    <row r="285" spans="49:237" ht="19" hidden="1" customHeight="1">
      <c r="AW285" s="512"/>
      <c r="AY285" s="512"/>
      <c r="AZ285" s="512"/>
      <c r="BD285" s="512"/>
      <c r="BE285" s="512"/>
      <c r="BF285" s="512"/>
      <c r="BG285" s="512"/>
      <c r="BH285" s="467"/>
      <c r="BI285" s="512"/>
      <c r="BJ285" s="829"/>
      <c r="BK285" s="380"/>
      <c r="BL285" s="380"/>
      <c r="BM285" s="380"/>
      <c r="BN285" s="380"/>
      <c r="BO285" s="380"/>
      <c r="BP285" s="380"/>
      <c r="BQ285" s="380"/>
      <c r="BR285" s="387"/>
      <c r="BS285" s="387"/>
      <c r="BT285" s="387"/>
      <c r="BU285" s="387"/>
      <c r="BV285" s="387"/>
      <c r="BW285" s="387"/>
      <c r="BX285" s="387"/>
      <c r="BY285" s="387"/>
      <c r="BZ285" s="387"/>
      <c r="CA285" s="387"/>
      <c r="CB285" s="387"/>
      <c r="CC285" s="387"/>
      <c r="CD285" s="387"/>
      <c r="CE285" s="387"/>
      <c r="CF285" s="387"/>
      <c r="CG285" s="387"/>
      <c r="CH285" s="387"/>
      <c r="CI285" s="387"/>
      <c r="CJ285" s="387"/>
      <c r="CK285" s="387"/>
      <c r="CL285" s="387"/>
      <c r="CM285" s="387"/>
      <c r="CN285" s="387"/>
      <c r="CO285" s="387"/>
      <c r="CP285" s="387"/>
      <c r="CQ285" s="387"/>
      <c r="CR285" s="387"/>
      <c r="CS285" s="387"/>
      <c r="CT285" s="387"/>
      <c r="CU285" s="387"/>
      <c r="CV285" s="387"/>
      <c r="CW285" s="387"/>
      <c r="CX285" s="387"/>
      <c r="CY285" s="387"/>
      <c r="CZ285" s="387"/>
      <c r="DA285" s="387"/>
      <c r="DB285" s="387"/>
      <c r="DC285" s="387"/>
      <c r="DD285" s="387"/>
      <c r="DE285" s="387"/>
      <c r="DF285" s="387"/>
      <c r="DG285" s="387"/>
      <c r="DH285" s="387"/>
      <c r="DI285" s="387"/>
      <c r="DJ285" s="1928"/>
      <c r="DK285" s="1928"/>
      <c r="DL285" s="1928"/>
      <c r="DM285" s="1928"/>
      <c r="DN285" s="1928"/>
      <c r="DO285" s="1928"/>
      <c r="DP285" s="1928"/>
      <c r="DQ285" s="1928"/>
      <c r="DR285" s="1928"/>
      <c r="DS285" s="1928"/>
      <c r="DT285" s="1928"/>
      <c r="DU285" s="1928"/>
      <c r="DV285" s="1928"/>
      <c r="DW285" s="1928"/>
      <c r="DX285" s="1928"/>
      <c r="DY285" s="1928"/>
      <c r="DZ285" s="1928"/>
      <c r="EA285" s="1928"/>
      <c r="EB285" s="1930"/>
      <c r="EC285" s="1930"/>
      <c r="ED285" s="1930"/>
      <c r="EE285" s="1930"/>
      <c r="EF285" s="1930"/>
      <c r="EG285" s="1930"/>
      <c r="EH285" s="1930"/>
      <c r="EI285" s="1930"/>
      <c r="EJ285" s="1930"/>
      <c r="EK285" s="1930"/>
      <c r="EL285" s="1930"/>
      <c r="EM285" s="1930"/>
      <c r="EN285" s="1930"/>
      <c r="EO285" s="1930"/>
      <c r="EP285" s="1930"/>
      <c r="EQ285" s="1930"/>
      <c r="ER285" s="377"/>
      <c r="ES285" s="377"/>
      <c r="EV285" s="625"/>
      <c r="EW285" s="625"/>
      <c r="EX285" s="109"/>
      <c r="EY285" s="878"/>
      <c r="FH285" s="57"/>
      <c r="FL285" s="803"/>
      <c r="FM285" s="1927"/>
      <c r="FN285" s="870"/>
      <c r="FO285" s="870"/>
      <c r="FP285" s="803"/>
      <c r="FQ285" s="803"/>
      <c r="FR285" s="803"/>
      <c r="FS285" s="567"/>
      <c r="FT285" s="803"/>
      <c r="FU285" s="803"/>
      <c r="FV285" s="803"/>
      <c r="FW285" s="803"/>
      <c r="FX285" s="803"/>
      <c r="FY285" s="803"/>
      <c r="FZ285" s="803"/>
      <c r="GA285" s="803"/>
      <c r="GB285" s="803"/>
      <c r="GC285" s="803"/>
      <c r="GD285" s="803"/>
      <c r="GE285" s="803"/>
      <c r="GF285" s="803"/>
      <c r="GG285" s="803"/>
      <c r="GH285" s="803"/>
      <c r="GI285" s="803"/>
      <c r="GJ285" s="803"/>
      <c r="GK285" s="56"/>
      <c r="GL285" s="629"/>
      <c r="GM285" s="630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630"/>
      <c r="HI285" s="630"/>
      <c r="HJ285" s="56"/>
      <c r="HK285" s="56"/>
      <c r="HL285" s="56"/>
      <c r="HM285" s="56"/>
      <c r="HN285" s="56"/>
      <c r="HO285" s="56"/>
      <c r="HP285" s="56"/>
      <c r="HQ285" s="56"/>
      <c r="HR285" s="56"/>
      <c r="HS285" s="56"/>
      <c r="HT285" s="56"/>
      <c r="HU285" s="56"/>
      <c r="HV285" s="56"/>
      <c r="HW285" s="56"/>
      <c r="HX285" s="56"/>
      <c r="HY285" s="56"/>
      <c r="HZ285" s="56"/>
      <c r="IA285" s="56"/>
      <c r="IB285" s="56"/>
      <c r="IC285" s="56"/>
    </row>
    <row r="286" spans="49:237" ht="19" hidden="1" customHeight="1">
      <c r="AW286" s="512"/>
      <c r="AY286" s="512"/>
      <c r="AZ286" s="512"/>
      <c r="BD286" s="512"/>
      <c r="BE286" s="512"/>
      <c r="BF286" s="512"/>
      <c r="BG286" s="512"/>
      <c r="BH286" s="467"/>
      <c r="BI286" s="512"/>
      <c r="BJ286" s="829"/>
      <c r="BK286" s="380"/>
      <c r="BL286" s="380"/>
      <c r="BM286" s="380"/>
      <c r="BN286" s="380"/>
      <c r="BO286" s="380"/>
      <c r="BP286" s="380"/>
      <c r="BQ286" s="380"/>
      <c r="BR286" s="387"/>
      <c r="BS286" s="387"/>
      <c r="BT286" s="387"/>
      <c r="BU286" s="387"/>
      <c r="BV286" s="387"/>
      <c r="BW286" s="387"/>
      <c r="BX286" s="387"/>
      <c r="BY286" s="387"/>
      <c r="BZ286" s="387"/>
      <c r="CA286" s="387"/>
      <c r="CB286" s="387"/>
      <c r="CC286" s="387"/>
      <c r="CD286" s="387"/>
      <c r="CE286" s="387"/>
      <c r="CF286" s="387"/>
      <c r="CG286" s="387"/>
      <c r="CH286" s="387"/>
      <c r="CI286" s="387"/>
      <c r="CJ286" s="387"/>
      <c r="CK286" s="387"/>
      <c r="CL286" s="387"/>
      <c r="CM286" s="387"/>
      <c r="CN286" s="387"/>
      <c r="CO286" s="387"/>
      <c r="CP286" s="387"/>
      <c r="CQ286" s="387"/>
      <c r="CR286" s="387"/>
      <c r="CS286" s="387"/>
      <c r="CT286" s="387"/>
      <c r="CU286" s="387"/>
      <c r="CV286" s="387"/>
      <c r="CW286" s="387"/>
      <c r="CX286" s="387"/>
      <c r="CY286" s="387"/>
      <c r="CZ286" s="387"/>
      <c r="DA286" s="387"/>
      <c r="DB286" s="387"/>
      <c r="DC286" s="387"/>
      <c r="DD286" s="387"/>
      <c r="DE286" s="387"/>
      <c r="DF286" s="387"/>
      <c r="DG286" s="387"/>
      <c r="DH286" s="387"/>
      <c r="DI286" s="387"/>
      <c r="DJ286" s="387"/>
      <c r="DK286" s="387"/>
      <c r="DL286" s="387"/>
      <c r="DM286" s="387"/>
      <c r="DN286" s="387"/>
      <c r="DO286" s="387"/>
      <c r="DP286" s="387"/>
      <c r="DQ286" s="387"/>
      <c r="DR286" s="387"/>
      <c r="DS286" s="387"/>
      <c r="DT286" s="387"/>
      <c r="DU286" s="387"/>
      <c r="DV286" s="387"/>
      <c r="DW286" s="387"/>
      <c r="DX286" s="387"/>
      <c r="DY286" s="387"/>
      <c r="DZ286" s="387"/>
      <c r="EA286" s="387"/>
      <c r="EB286" s="387"/>
      <c r="EC286" s="387"/>
      <c r="ED286" s="387"/>
      <c r="EE286" s="387"/>
      <c r="EF286" s="387"/>
      <c r="EG286" s="387"/>
      <c r="EH286" s="387"/>
      <c r="EI286" s="387"/>
      <c r="EJ286" s="387"/>
      <c r="EK286" s="381"/>
      <c r="EL286" s="381"/>
      <c r="EM286" s="381"/>
      <c r="EN286" s="381"/>
      <c r="EO286" s="381"/>
      <c r="EP286" s="381"/>
      <c r="EQ286" s="387"/>
      <c r="ER286" s="387"/>
      <c r="ES286" s="387"/>
      <c r="ET286" s="109"/>
      <c r="EU286" s="109"/>
      <c r="EV286" s="109"/>
      <c r="EW286" s="109"/>
      <c r="EX286" s="109"/>
      <c r="EY286" s="878"/>
      <c r="FH286" s="57"/>
      <c r="FL286" s="803"/>
      <c r="FM286" s="1927"/>
      <c r="FN286" s="870"/>
      <c r="FO286" s="870"/>
      <c r="FP286" s="803"/>
      <c r="FQ286" s="803"/>
      <c r="FR286" s="803"/>
      <c r="FS286" s="567"/>
      <c r="FT286" s="803"/>
      <c r="FU286" s="803"/>
      <c r="FV286" s="803"/>
      <c r="FW286" s="803"/>
      <c r="FX286" s="803"/>
      <c r="FY286" s="803"/>
      <c r="FZ286" s="803"/>
      <c r="GA286" s="803"/>
      <c r="GB286" s="803"/>
      <c r="GC286" s="803"/>
      <c r="GD286" s="803"/>
      <c r="GE286" s="803"/>
      <c r="GF286" s="803"/>
      <c r="GG286" s="803"/>
      <c r="GH286" s="803"/>
      <c r="GI286" s="803"/>
      <c r="GJ286" s="803"/>
      <c r="GK286" s="56"/>
      <c r="GL286" s="629"/>
      <c r="GM286" s="630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630"/>
      <c r="HI286" s="630"/>
      <c r="HJ286" s="56"/>
      <c r="HK286" s="56"/>
      <c r="HL286" s="56"/>
      <c r="HM286" s="56"/>
      <c r="HN286" s="56"/>
      <c r="HO286" s="56"/>
      <c r="HP286" s="56"/>
      <c r="HQ286" s="56"/>
      <c r="HR286" s="56"/>
      <c r="HS286" s="56"/>
      <c r="HT286" s="56"/>
      <c r="HU286" s="56"/>
      <c r="HV286" s="56"/>
      <c r="HW286" s="56"/>
      <c r="HX286" s="56"/>
      <c r="HY286" s="56"/>
      <c r="HZ286" s="56"/>
      <c r="IA286" s="56"/>
      <c r="IB286" s="56"/>
      <c r="IC286" s="56"/>
    </row>
    <row r="287" spans="49:237" ht="19" hidden="1" customHeight="1">
      <c r="AW287" s="512"/>
      <c r="AY287" s="512"/>
      <c r="AZ287" s="512"/>
      <c r="BD287" s="512"/>
      <c r="BE287" s="512"/>
      <c r="BF287" s="512"/>
      <c r="BG287" s="512"/>
      <c r="BH287" s="467"/>
      <c r="BI287" s="512"/>
      <c r="BJ287" s="829"/>
      <c r="BK287" s="380"/>
      <c r="BL287" s="380"/>
      <c r="BM287" s="380"/>
      <c r="BN287" s="380"/>
      <c r="BO287" s="380"/>
      <c r="BP287" s="380"/>
      <c r="BQ287" s="380"/>
      <c r="BR287" s="387"/>
      <c r="BS287" s="387"/>
      <c r="BT287" s="387"/>
      <c r="BU287" s="387"/>
      <c r="BV287" s="387"/>
      <c r="BW287" s="387"/>
      <c r="BX287" s="387"/>
      <c r="BY287" s="387"/>
      <c r="BZ287" s="387"/>
      <c r="CA287" s="387"/>
      <c r="CB287" s="387"/>
      <c r="CC287" s="387"/>
      <c r="CD287" s="387"/>
      <c r="CE287" s="387"/>
      <c r="CF287" s="387"/>
      <c r="CG287" s="387"/>
      <c r="CH287" s="387"/>
      <c r="CI287" s="387"/>
      <c r="CJ287" s="387"/>
      <c r="CK287" s="387"/>
      <c r="CL287" s="387"/>
      <c r="CM287" s="387"/>
      <c r="CN287" s="387"/>
      <c r="CO287" s="387"/>
      <c r="CP287" s="387"/>
      <c r="CQ287" s="387"/>
      <c r="CR287" s="387"/>
      <c r="CS287" s="387"/>
      <c r="CT287" s="387"/>
      <c r="CU287" s="387"/>
      <c r="CV287" s="387"/>
      <c r="CW287" s="387"/>
      <c r="CX287" s="387"/>
      <c r="CY287" s="387"/>
      <c r="CZ287" s="387"/>
      <c r="DA287" s="387"/>
      <c r="DB287" s="387"/>
      <c r="DC287" s="387"/>
      <c r="DD287" s="387"/>
      <c r="DE287" s="387"/>
      <c r="DF287" s="387"/>
      <c r="DG287" s="387"/>
      <c r="DH287" s="387"/>
      <c r="DI287" s="387"/>
      <c r="DJ287" s="387"/>
      <c r="DK287" s="387"/>
      <c r="DL287" s="387"/>
      <c r="DM287" s="387"/>
      <c r="DN287" s="387"/>
      <c r="DO287" s="387"/>
      <c r="DP287" s="387"/>
      <c r="DQ287" s="387"/>
      <c r="DR287" s="387"/>
      <c r="DS287" s="387"/>
      <c r="DT287" s="387"/>
      <c r="DU287" s="387"/>
      <c r="DV287" s="387"/>
      <c r="DW287" s="387"/>
      <c r="DX287" s="387"/>
      <c r="DY287" s="387"/>
      <c r="DZ287" s="387"/>
      <c r="EA287" s="387"/>
      <c r="EB287" s="387"/>
      <c r="EC287" s="387"/>
      <c r="ED287" s="387"/>
      <c r="EE287" s="387"/>
      <c r="EF287" s="387"/>
      <c r="EG287" s="387"/>
      <c r="EH287" s="387"/>
      <c r="EI287" s="387"/>
      <c r="EJ287" s="387"/>
      <c r="EK287" s="381"/>
      <c r="EL287" s="381"/>
      <c r="EM287" s="381"/>
      <c r="EN287" s="381"/>
      <c r="EO287" s="381"/>
      <c r="EP287" s="381"/>
      <c r="EQ287" s="387"/>
      <c r="ER287" s="387"/>
      <c r="ES287" s="387"/>
      <c r="ET287" s="109"/>
      <c r="EU287" s="109"/>
      <c r="EV287" s="109"/>
      <c r="EW287" s="109"/>
      <c r="EX287" s="109"/>
      <c r="EY287" s="878"/>
      <c r="FH287" s="57"/>
      <c r="FL287" s="803"/>
      <c r="FM287" s="1927"/>
      <c r="FN287" s="870"/>
      <c r="FO287" s="870"/>
      <c r="FP287" s="803"/>
      <c r="FQ287" s="803"/>
      <c r="FR287" s="803"/>
      <c r="FS287" s="567"/>
      <c r="FT287" s="803"/>
      <c r="FU287" s="803"/>
      <c r="FV287" s="803"/>
      <c r="FW287" s="803"/>
      <c r="FX287" s="803"/>
      <c r="FY287" s="803"/>
      <c r="FZ287" s="803"/>
      <c r="GA287" s="803"/>
      <c r="GB287" s="803"/>
      <c r="GC287" s="803"/>
      <c r="GD287" s="803"/>
      <c r="GE287" s="803"/>
      <c r="GF287" s="803"/>
      <c r="GG287" s="803"/>
      <c r="GH287" s="803"/>
      <c r="GI287" s="803"/>
      <c r="GJ287" s="803"/>
      <c r="GK287" s="56"/>
      <c r="GL287" s="629"/>
      <c r="GM287" s="630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630"/>
      <c r="HI287" s="630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</row>
    <row r="288" spans="49:237" ht="19" hidden="1" customHeight="1">
      <c r="AW288" s="512"/>
      <c r="AY288" s="512"/>
      <c r="AZ288" s="512"/>
      <c r="BD288" s="512"/>
      <c r="BE288" s="512"/>
      <c r="BF288" s="512"/>
      <c r="BG288" s="512"/>
      <c r="BH288" s="467"/>
      <c r="BI288" s="512"/>
      <c r="BJ288" s="829"/>
      <c r="BK288" s="380"/>
      <c r="BL288" s="380"/>
      <c r="BM288" s="380"/>
      <c r="BN288" s="380"/>
      <c r="BO288" s="380"/>
      <c r="BP288" s="380"/>
      <c r="BQ288" s="380"/>
      <c r="BR288" s="387"/>
      <c r="BS288" s="387"/>
      <c r="BT288" s="387"/>
      <c r="BU288" s="387"/>
      <c r="BV288" s="387"/>
      <c r="BW288" s="387"/>
      <c r="BX288" s="387"/>
      <c r="BY288" s="387"/>
      <c r="BZ288" s="387"/>
      <c r="CA288" s="387"/>
      <c r="CB288" s="387"/>
      <c r="CC288" s="387"/>
      <c r="CD288" s="387"/>
      <c r="CE288" s="387"/>
      <c r="CF288" s="387"/>
      <c r="CG288" s="387"/>
      <c r="CH288" s="387"/>
      <c r="CI288" s="387"/>
      <c r="CJ288" s="387"/>
      <c r="CK288" s="387"/>
      <c r="CL288" s="387"/>
      <c r="CM288" s="387"/>
      <c r="CN288" s="387"/>
      <c r="CO288" s="387"/>
      <c r="CP288" s="387"/>
      <c r="CQ288" s="387"/>
      <c r="CR288" s="387"/>
      <c r="CS288" s="387"/>
      <c r="CT288" s="387"/>
      <c r="CU288" s="387"/>
      <c r="CV288" s="387"/>
      <c r="CW288" s="387"/>
      <c r="CX288" s="387"/>
      <c r="CY288" s="387"/>
      <c r="CZ288" s="387"/>
      <c r="DA288" s="387"/>
      <c r="DB288" s="387"/>
      <c r="DC288" s="387"/>
      <c r="DD288" s="387"/>
      <c r="DE288" s="387"/>
      <c r="DF288" s="387"/>
      <c r="DG288" s="387"/>
      <c r="DH288" s="387"/>
      <c r="DI288" s="387"/>
      <c r="DJ288" s="387"/>
      <c r="DK288" s="387"/>
      <c r="DL288" s="387"/>
      <c r="DM288" s="387"/>
      <c r="DN288" s="387"/>
      <c r="DO288" s="387"/>
      <c r="DP288" s="387"/>
      <c r="DQ288" s="387"/>
      <c r="DR288" s="387"/>
      <c r="DS288" s="387"/>
      <c r="DT288" s="387"/>
      <c r="DU288" s="387"/>
      <c r="DV288" s="387"/>
      <c r="DW288" s="387"/>
      <c r="DX288" s="387"/>
      <c r="DY288" s="387"/>
      <c r="DZ288" s="387"/>
      <c r="EA288" s="387"/>
      <c r="EB288" s="387"/>
      <c r="EC288" s="387"/>
      <c r="ED288" s="387"/>
      <c r="EE288" s="387"/>
      <c r="EF288" s="387"/>
      <c r="EG288" s="387"/>
      <c r="EH288" s="387"/>
      <c r="EI288" s="387"/>
      <c r="EJ288" s="387"/>
      <c r="EK288" s="387"/>
      <c r="EL288" s="387"/>
      <c r="EM288" s="387"/>
      <c r="EN288" s="387"/>
      <c r="EO288" s="387"/>
      <c r="EP288" s="387"/>
      <c r="EQ288" s="387"/>
      <c r="ER288" s="387"/>
      <c r="ES288" s="387"/>
      <c r="ET288" s="109"/>
      <c r="EU288" s="109"/>
      <c r="EV288" s="109"/>
      <c r="EW288" s="109"/>
      <c r="EX288" s="109"/>
      <c r="EY288" s="878"/>
      <c r="FH288" s="57"/>
      <c r="FL288" s="803"/>
      <c r="FM288" s="1927"/>
      <c r="FN288" s="870"/>
      <c r="FO288" s="870"/>
      <c r="FP288" s="803"/>
      <c r="FQ288" s="803"/>
      <c r="FR288" s="803"/>
      <c r="FS288" s="567"/>
      <c r="FT288" s="803"/>
      <c r="FU288" s="803"/>
      <c r="FV288" s="803"/>
      <c r="FW288" s="803"/>
      <c r="FX288" s="803"/>
      <c r="FY288" s="803"/>
      <c r="FZ288" s="803"/>
      <c r="GA288" s="803"/>
      <c r="GB288" s="803"/>
      <c r="GC288" s="803"/>
      <c r="GD288" s="803"/>
      <c r="GE288" s="803"/>
      <c r="GF288" s="803"/>
      <c r="GG288" s="803"/>
      <c r="GH288" s="803"/>
      <c r="GI288" s="803"/>
      <c r="GJ288" s="803"/>
      <c r="GK288" s="56"/>
      <c r="GL288" s="629"/>
      <c r="GM288" s="630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630"/>
      <c r="HI288" s="630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</row>
    <row r="289" spans="2:237" ht="19" hidden="1" customHeight="1">
      <c r="AW289" s="512"/>
      <c r="AY289" s="512"/>
      <c r="AZ289" s="512"/>
      <c r="BD289" s="512"/>
      <c r="BE289" s="512"/>
      <c r="BF289" s="512"/>
      <c r="BG289" s="512"/>
      <c r="BH289" s="467"/>
      <c r="BI289" s="512"/>
      <c r="BJ289" s="829"/>
      <c r="BK289" s="380"/>
      <c r="BL289" s="380"/>
      <c r="BM289" s="380"/>
      <c r="BN289" s="380"/>
      <c r="BO289" s="380"/>
      <c r="BP289" s="380"/>
      <c r="BQ289" s="380"/>
      <c r="BR289" s="387"/>
      <c r="BS289" s="387"/>
      <c r="BT289" s="387"/>
      <c r="BU289" s="387"/>
      <c r="BV289" s="387"/>
      <c r="BW289" s="387"/>
      <c r="BX289" s="387"/>
      <c r="BY289" s="387"/>
      <c r="BZ289" s="387"/>
      <c r="CA289" s="387"/>
      <c r="CB289" s="387"/>
      <c r="CC289" s="387"/>
      <c r="CD289" s="387"/>
      <c r="CE289" s="387"/>
      <c r="CF289" s="387"/>
      <c r="CG289" s="387"/>
      <c r="CH289" s="387"/>
      <c r="CI289" s="387"/>
      <c r="CJ289" s="387"/>
      <c r="CK289" s="387"/>
      <c r="CL289" s="387"/>
      <c r="CM289" s="387"/>
      <c r="CN289" s="387"/>
      <c r="CO289" s="387"/>
      <c r="CP289" s="387"/>
      <c r="CQ289" s="387"/>
      <c r="CR289" s="387"/>
      <c r="CS289" s="387"/>
      <c r="CT289" s="387"/>
      <c r="CU289" s="387"/>
      <c r="CV289" s="387"/>
      <c r="CW289" s="387"/>
      <c r="CX289" s="387"/>
      <c r="CY289" s="387"/>
      <c r="CZ289" s="387"/>
      <c r="DA289" s="387"/>
      <c r="DB289" s="387"/>
      <c r="DC289" s="387"/>
      <c r="DD289" s="387"/>
      <c r="DE289" s="387"/>
      <c r="DF289" s="387"/>
      <c r="DG289" s="387"/>
      <c r="DH289" s="387"/>
      <c r="DI289" s="387"/>
      <c r="DJ289" s="1938"/>
      <c r="DK289" s="1938"/>
      <c r="DL289" s="1938"/>
      <c r="DM289" s="1938"/>
      <c r="DN289" s="1938"/>
      <c r="DO289" s="1938"/>
      <c r="DP289" s="1938"/>
      <c r="DQ289" s="1938"/>
      <c r="DR289" s="1938"/>
      <c r="DS289" s="1931"/>
      <c r="DT289" s="1931"/>
      <c r="DU289" s="1931"/>
      <c r="DV289" s="1931"/>
      <c r="DW289" s="1931"/>
      <c r="DX289" s="1931"/>
      <c r="DY289" s="1931"/>
      <c r="DZ289" s="1931"/>
      <c r="EA289" s="1931"/>
      <c r="EB289" s="1931"/>
      <c r="EC289" s="1931"/>
      <c r="ED289" s="1931"/>
      <c r="EE289" s="1931"/>
      <c r="EF289" s="1931"/>
      <c r="EG289" s="1931"/>
      <c r="EH289" s="1931"/>
      <c r="EI289" s="1931"/>
      <c r="EJ289" s="1931"/>
      <c r="EK289" s="1931"/>
      <c r="EL289" s="1931"/>
      <c r="EM289" s="1931"/>
      <c r="EN289" s="1931"/>
      <c r="EO289" s="1931"/>
      <c r="EP289" s="1931"/>
      <c r="EQ289" s="886"/>
      <c r="ER289" s="377"/>
      <c r="ES289" s="377"/>
      <c r="EV289" s="109"/>
      <c r="EW289" s="109"/>
      <c r="EX289" s="109"/>
      <c r="EY289" s="878"/>
      <c r="FH289" s="57"/>
      <c r="FL289" s="803"/>
      <c r="FM289" s="1927"/>
      <c r="FN289" s="870"/>
      <c r="FO289" s="870"/>
      <c r="FP289" s="803"/>
      <c r="FQ289" s="803"/>
      <c r="FR289" s="803"/>
      <c r="FS289" s="567"/>
      <c r="FT289" s="803"/>
      <c r="FU289" s="803"/>
      <c r="FV289" s="803"/>
      <c r="FW289" s="803"/>
      <c r="FX289" s="803"/>
      <c r="FY289" s="803"/>
      <c r="FZ289" s="803"/>
      <c r="GA289" s="803"/>
      <c r="GB289" s="803"/>
      <c r="GC289" s="803"/>
      <c r="GD289" s="803"/>
      <c r="GE289" s="803"/>
      <c r="GF289" s="803"/>
      <c r="GG289" s="803"/>
      <c r="GH289" s="803"/>
      <c r="GI289" s="803"/>
      <c r="GJ289" s="803"/>
      <c r="GK289" s="56"/>
      <c r="GL289" s="629"/>
      <c r="GM289" s="630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630"/>
      <c r="HI289" s="630"/>
      <c r="HJ289" s="56"/>
      <c r="HK289" s="56"/>
      <c r="HL289" s="56"/>
      <c r="HM289" s="56"/>
      <c r="HN289" s="56"/>
      <c r="HO289" s="56"/>
      <c r="HP289" s="56"/>
      <c r="HQ289" s="56"/>
      <c r="HR289" s="56"/>
      <c r="HS289" s="56"/>
      <c r="HT289" s="56"/>
      <c r="HU289" s="56"/>
      <c r="HV289" s="56"/>
      <c r="HW289" s="56"/>
      <c r="HX289" s="56"/>
      <c r="HY289" s="56"/>
      <c r="HZ289" s="56"/>
      <c r="IA289" s="56"/>
      <c r="IB289" s="56"/>
      <c r="IC289" s="56"/>
    </row>
    <row r="290" spans="2:237" ht="19" hidden="1" customHeight="1">
      <c r="AW290" s="512"/>
      <c r="AY290" s="512"/>
      <c r="AZ290" s="512"/>
      <c r="BD290" s="512"/>
      <c r="BE290" s="512"/>
      <c r="BF290" s="512"/>
      <c r="BG290" s="512"/>
      <c r="BH290" s="467"/>
      <c r="BI290" s="512"/>
      <c r="BJ290" s="829"/>
      <c r="BK290" s="380"/>
      <c r="BL290" s="380"/>
      <c r="BM290" s="380"/>
      <c r="BN290" s="380"/>
      <c r="BO290" s="380"/>
      <c r="BP290" s="380"/>
      <c r="BQ290" s="380"/>
      <c r="BR290" s="387"/>
      <c r="BS290" s="387"/>
      <c r="BT290" s="387"/>
      <c r="BU290" s="387"/>
      <c r="BV290" s="387"/>
      <c r="BW290" s="387"/>
      <c r="BX290" s="387"/>
      <c r="BY290" s="387"/>
      <c r="BZ290" s="387"/>
      <c r="CA290" s="387"/>
      <c r="CB290" s="387"/>
      <c r="CC290" s="387"/>
      <c r="CD290" s="387"/>
      <c r="CE290" s="387"/>
      <c r="CF290" s="387"/>
      <c r="CG290" s="387"/>
      <c r="CH290" s="387"/>
      <c r="CI290" s="387"/>
      <c r="CJ290" s="387"/>
      <c r="CK290" s="387"/>
      <c r="CL290" s="387"/>
      <c r="CM290" s="387"/>
      <c r="CN290" s="387"/>
      <c r="CO290" s="387"/>
      <c r="CP290" s="387"/>
      <c r="CQ290" s="387"/>
      <c r="CR290" s="387"/>
      <c r="CS290" s="387"/>
      <c r="CT290" s="387"/>
      <c r="CU290" s="387"/>
      <c r="CV290" s="387"/>
      <c r="CW290" s="387"/>
      <c r="CX290" s="387"/>
      <c r="CY290" s="387"/>
      <c r="CZ290" s="387"/>
      <c r="DA290" s="387"/>
      <c r="DB290" s="387"/>
      <c r="DC290" s="387"/>
      <c r="DD290" s="387"/>
      <c r="DE290" s="387"/>
      <c r="DF290" s="387"/>
      <c r="DG290" s="387"/>
      <c r="DH290" s="387"/>
      <c r="DI290" s="387"/>
      <c r="DJ290" s="886"/>
      <c r="DK290" s="557"/>
      <c r="DL290" s="557"/>
      <c r="DM290" s="557"/>
      <c r="DN290" s="557"/>
      <c r="DO290" s="557"/>
      <c r="DP290" s="557"/>
      <c r="DQ290" s="557"/>
      <c r="DR290" s="557"/>
      <c r="DS290" s="1932"/>
      <c r="DT290" s="1932"/>
      <c r="DU290" s="1932"/>
      <c r="DV290" s="1932"/>
      <c r="DW290" s="1932"/>
      <c r="DX290" s="1932"/>
      <c r="DY290" s="1932"/>
      <c r="DZ290" s="1932"/>
      <c r="EA290" s="1932"/>
      <c r="EB290" s="1932"/>
      <c r="EC290" s="1932"/>
      <c r="ED290" s="1932"/>
      <c r="EE290" s="1932"/>
      <c r="EF290" s="1932"/>
      <c r="EG290" s="1932"/>
      <c r="EH290" s="1932"/>
      <c r="EI290" s="1932"/>
      <c r="EJ290" s="1932"/>
      <c r="EK290" s="1932"/>
      <c r="EL290" s="1932"/>
      <c r="EM290" s="1932"/>
      <c r="EN290" s="1932"/>
      <c r="EO290" s="1932"/>
      <c r="EP290" s="1932"/>
      <c r="EQ290" s="1932"/>
      <c r="ER290" s="377"/>
      <c r="ES290" s="377"/>
      <c r="EV290" s="109"/>
      <c r="EW290" s="109"/>
      <c r="EX290" s="109"/>
      <c r="EY290" s="878"/>
      <c r="FH290" s="57"/>
      <c r="FL290" s="803"/>
      <c r="FM290" s="1927"/>
      <c r="FN290" s="788"/>
      <c r="FO290" s="887" t="e">
        <f>FN290/FN292</f>
        <v>#DIV/0!</v>
      </c>
      <c r="FP290" s="803"/>
      <c r="FQ290" s="803"/>
      <c r="FR290" s="803"/>
      <c r="FS290" s="567"/>
      <c r="FT290" s="803"/>
      <c r="FU290" s="803"/>
      <c r="FV290" s="803"/>
      <c r="FW290" s="803"/>
      <c r="FX290" s="803"/>
      <c r="FY290" s="803"/>
      <c r="FZ290" s="803"/>
      <c r="GA290" s="803"/>
      <c r="GB290" s="803"/>
      <c r="GC290" s="803"/>
      <c r="GD290" s="803"/>
      <c r="GE290" s="803"/>
      <c r="GF290" s="803"/>
      <c r="GG290" s="803"/>
      <c r="GH290" s="803"/>
      <c r="GI290" s="803"/>
      <c r="GJ290" s="803"/>
      <c r="GK290" s="56"/>
      <c r="GL290" s="629"/>
      <c r="GM290" s="630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630"/>
      <c r="HI290" s="630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</row>
    <row r="291" spans="2:237" ht="19" hidden="1" customHeight="1">
      <c r="AW291" s="512"/>
      <c r="AY291" s="512"/>
      <c r="AZ291" s="512"/>
      <c r="BD291" s="512"/>
      <c r="BE291" s="512"/>
      <c r="BF291" s="512"/>
      <c r="BG291" s="512"/>
      <c r="BH291" s="467"/>
      <c r="BI291" s="512"/>
      <c r="BJ291" s="829"/>
      <c r="BK291" s="380"/>
      <c r="BL291" s="380"/>
      <c r="BM291" s="380"/>
      <c r="BN291" s="380"/>
      <c r="BO291" s="380"/>
      <c r="BP291" s="380"/>
      <c r="BQ291" s="380"/>
      <c r="BR291" s="387"/>
      <c r="BS291" s="387"/>
      <c r="BT291" s="387"/>
      <c r="BU291" s="387"/>
      <c r="BV291" s="387"/>
      <c r="BW291" s="387"/>
      <c r="BX291" s="387"/>
      <c r="BY291" s="387"/>
      <c r="BZ291" s="387"/>
      <c r="CA291" s="387"/>
      <c r="CB291" s="387"/>
      <c r="CC291" s="387"/>
      <c r="CD291" s="387"/>
      <c r="CE291" s="387"/>
      <c r="CF291" s="387"/>
      <c r="CG291" s="387"/>
      <c r="CH291" s="387"/>
      <c r="CI291" s="387"/>
      <c r="CJ291" s="387"/>
      <c r="CK291" s="387"/>
      <c r="CL291" s="387"/>
      <c r="CM291" s="387"/>
      <c r="CN291" s="387"/>
      <c r="CO291" s="387"/>
      <c r="CP291" s="387"/>
      <c r="CQ291" s="387"/>
      <c r="CR291" s="387"/>
      <c r="CS291" s="387"/>
      <c r="CT291" s="387"/>
      <c r="CU291" s="387"/>
      <c r="CV291" s="387"/>
      <c r="CW291" s="387"/>
      <c r="CX291" s="387"/>
      <c r="CY291" s="387"/>
      <c r="CZ291" s="387"/>
      <c r="DA291" s="387"/>
      <c r="DB291" s="387"/>
      <c r="DC291" s="387"/>
      <c r="DD291" s="387"/>
      <c r="DE291" s="387"/>
      <c r="DF291" s="387"/>
      <c r="DG291" s="387"/>
      <c r="DH291" s="387"/>
      <c r="DI291" s="387"/>
      <c r="DJ291" s="557"/>
      <c r="DK291" s="557"/>
      <c r="DL291" s="557"/>
      <c r="DM291" s="557"/>
      <c r="DN291" s="557"/>
      <c r="DO291" s="557"/>
      <c r="DP291" s="557"/>
      <c r="DQ291" s="557"/>
      <c r="DR291" s="557"/>
      <c r="DS291" s="1932"/>
      <c r="DT291" s="1932"/>
      <c r="DU291" s="1932"/>
      <c r="DV291" s="1932"/>
      <c r="DW291" s="1932"/>
      <c r="DX291" s="1932"/>
      <c r="DY291" s="1932"/>
      <c r="DZ291" s="1932"/>
      <c r="EA291" s="1932"/>
      <c r="EB291" s="1932"/>
      <c r="EC291" s="1932"/>
      <c r="ED291" s="1932"/>
      <c r="EE291" s="1932"/>
      <c r="EF291" s="1932"/>
      <c r="EG291" s="1932"/>
      <c r="EH291" s="1932"/>
      <c r="EI291" s="1932"/>
      <c r="EJ291" s="1932"/>
      <c r="EK291" s="1932"/>
      <c r="EL291" s="1932"/>
      <c r="EM291" s="1932"/>
      <c r="EN291" s="1932"/>
      <c r="EO291" s="1932"/>
      <c r="EP291" s="1932"/>
      <c r="EQ291" s="1932"/>
      <c r="ER291" s="888"/>
      <c r="ES291" s="888"/>
      <c r="ET291" s="889"/>
      <c r="EU291" s="889"/>
      <c r="EV291" s="109"/>
      <c r="EW291" s="109"/>
      <c r="EX291" s="109"/>
      <c r="EY291" s="878"/>
      <c r="FH291" s="57"/>
      <c r="FL291" s="803"/>
      <c r="FM291" s="1927"/>
      <c r="FN291" s="788"/>
      <c r="FO291" s="887" t="e">
        <f>FN291/FN292</f>
        <v>#DIV/0!</v>
      </c>
      <c r="FP291" s="803"/>
      <c r="FQ291" s="803"/>
      <c r="FR291" s="803"/>
      <c r="FS291" s="567"/>
      <c r="FT291" s="803"/>
      <c r="FU291" s="803"/>
      <c r="FV291" s="803"/>
      <c r="FW291" s="803"/>
      <c r="FX291" s="803"/>
      <c r="FY291" s="803"/>
      <c r="FZ291" s="803"/>
      <c r="GA291" s="803"/>
      <c r="GB291" s="803"/>
      <c r="GC291" s="803"/>
      <c r="GD291" s="803"/>
      <c r="GE291" s="803"/>
      <c r="GF291" s="803"/>
      <c r="GG291" s="803"/>
      <c r="GH291" s="803"/>
      <c r="GI291" s="803"/>
      <c r="GJ291" s="803"/>
      <c r="GK291" s="56"/>
      <c r="GL291" s="629"/>
      <c r="GM291" s="630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630"/>
      <c r="HI291" s="630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</row>
    <row r="292" spans="2:237" ht="19" hidden="1" customHeight="1">
      <c r="AW292" s="512"/>
      <c r="AY292" s="512"/>
      <c r="AZ292" s="512"/>
      <c r="BD292" s="512"/>
      <c r="BE292" s="512"/>
      <c r="BF292" s="512"/>
      <c r="BG292" s="512"/>
      <c r="BH292" s="467"/>
      <c r="BI292" s="512"/>
      <c r="BJ292" s="829"/>
      <c r="BK292" s="380"/>
      <c r="BL292" s="380"/>
      <c r="BM292" s="380"/>
      <c r="BN292" s="380"/>
      <c r="BO292" s="380"/>
      <c r="BP292" s="380"/>
      <c r="BQ292" s="380"/>
      <c r="BR292" s="387"/>
      <c r="BS292" s="387"/>
      <c r="BT292" s="387"/>
      <c r="BU292" s="387"/>
      <c r="BV292" s="387"/>
      <c r="BW292" s="387"/>
      <c r="BX292" s="387"/>
      <c r="BY292" s="387"/>
      <c r="BZ292" s="387"/>
      <c r="CA292" s="387"/>
      <c r="CB292" s="387"/>
      <c r="CC292" s="387"/>
      <c r="CD292" s="387"/>
      <c r="CE292" s="387"/>
      <c r="CF292" s="387"/>
      <c r="CG292" s="387"/>
      <c r="CH292" s="387"/>
      <c r="CI292" s="387"/>
      <c r="CJ292" s="387"/>
      <c r="CK292" s="387"/>
      <c r="CL292" s="387"/>
      <c r="CM292" s="387"/>
      <c r="CN292" s="387"/>
      <c r="CO292" s="387"/>
      <c r="CP292" s="387"/>
      <c r="CQ292" s="387"/>
      <c r="CR292" s="387"/>
      <c r="CS292" s="387"/>
      <c r="CT292" s="387"/>
      <c r="CU292" s="387"/>
      <c r="CV292" s="387"/>
      <c r="CW292" s="387"/>
      <c r="CX292" s="387"/>
      <c r="CY292" s="387"/>
      <c r="CZ292" s="387"/>
      <c r="DA292" s="387"/>
      <c r="DB292" s="387"/>
      <c r="DC292" s="387"/>
      <c r="DD292" s="387"/>
      <c r="DE292" s="387"/>
      <c r="DF292" s="387"/>
      <c r="DG292" s="387"/>
      <c r="DH292" s="387"/>
      <c r="DI292" s="387"/>
      <c r="DJ292" s="557"/>
      <c r="DK292" s="557"/>
      <c r="DL292" s="557"/>
      <c r="DM292" s="557"/>
      <c r="DN292" s="557"/>
      <c r="DO292" s="557"/>
      <c r="DP292" s="557"/>
      <c r="DQ292" s="557"/>
      <c r="DR292" s="557"/>
      <c r="DS292" s="1932"/>
      <c r="DT292" s="1932"/>
      <c r="DU292" s="1932"/>
      <c r="DV292" s="1932"/>
      <c r="DW292" s="1932"/>
      <c r="DX292" s="1932"/>
      <c r="DY292" s="1932"/>
      <c r="DZ292" s="1932"/>
      <c r="EA292" s="1932"/>
      <c r="EB292" s="1932"/>
      <c r="EC292" s="1932"/>
      <c r="ED292" s="1932"/>
      <c r="EE292" s="1932"/>
      <c r="EF292" s="1932"/>
      <c r="EG292" s="1932"/>
      <c r="EH292" s="1932"/>
      <c r="EI292" s="1932"/>
      <c r="EJ292" s="1932"/>
      <c r="EK292" s="1932"/>
      <c r="EL292" s="1932"/>
      <c r="EM292" s="1932"/>
      <c r="EN292" s="1932"/>
      <c r="EO292" s="1932"/>
      <c r="EP292" s="1932"/>
      <c r="EQ292" s="1932"/>
      <c r="ER292" s="888"/>
      <c r="ES292" s="888"/>
      <c r="ET292" s="889"/>
      <c r="EU292" s="889"/>
      <c r="EV292" s="109"/>
      <c r="EW292" s="109"/>
      <c r="EX292" s="109"/>
      <c r="EY292" s="878"/>
      <c r="FH292" s="57"/>
      <c r="FL292" s="803"/>
      <c r="FM292" s="1927"/>
      <c r="FN292" s="788"/>
      <c r="FO292" s="887" t="e">
        <f>FO290+FO291</f>
        <v>#DIV/0!</v>
      </c>
      <c r="FP292" s="803"/>
      <c r="FQ292" s="803"/>
      <c r="FR292" s="803"/>
      <c r="FS292" s="567"/>
      <c r="FT292" s="803"/>
      <c r="FU292" s="803"/>
      <c r="FV292" s="803"/>
      <c r="FW292" s="803"/>
      <c r="FX292" s="803"/>
      <c r="FY292" s="803"/>
      <c r="FZ292" s="803"/>
      <c r="GA292" s="803"/>
      <c r="GB292" s="803"/>
      <c r="GC292" s="803"/>
      <c r="GD292" s="803"/>
      <c r="GE292" s="803"/>
      <c r="GF292" s="803"/>
      <c r="GG292" s="803"/>
      <c r="GH292" s="803"/>
      <c r="GI292" s="803"/>
      <c r="GJ292" s="803"/>
      <c r="GK292" s="56"/>
      <c r="GL292" s="629"/>
      <c r="GM292" s="630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630"/>
      <c r="HI292" s="630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</row>
    <row r="293" spans="2:237" ht="19" hidden="1" customHeight="1">
      <c r="AW293" s="512"/>
      <c r="AY293" s="512"/>
      <c r="AZ293" s="512"/>
      <c r="BD293" s="512"/>
      <c r="BE293" s="512"/>
      <c r="BF293" s="512"/>
      <c r="BG293" s="512"/>
      <c r="BH293" s="467"/>
      <c r="BI293" s="512"/>
      <c r="BJ293" s="829"/>
      <c r="BK293" s="380"/>
      <c r="BL293" s="380"/>
      <c r="BM293" s="380"/>
      <c r="BN293" s="380"/>
      <c r="BO293" s="380"/>
      <c r="BP293" s="380"/>
      <c r="BQ293" s="380"/>
      <c r="BR293" s="387"/>
      <c r="BS293" s="387"/>
      <c r="BT293" s="387"/>
      <c r="BU293" s="387"/>
      <c r="BV293" s="387"/>
      <c r="BW293" s="387"/>
      <c r="BX293" s="387"/>
      <c r="BY293" s="387"/>
      <c r="BZ293" s="387"/>
      <c r="CA293" s="387"/>
      <c r="CB293" s="387"/>
      <c r="CC293" s="387"/>
      <c r="CD293" s="387"/>
      <c r="CE293" s="387"/>
      <c r="CF293" s="387"/>
      <c r="CG293" s="387"/>
      <c r="CH293" s="387"/>
      <c r="CI293" s="387"/>
      <c r="CJ293" s="387"/>
      <c r="CK293" s="387"/>
      <c r="CL293" s="387"/>
      <c r="CM293" s="387"/>
      <c r="CN293" s="387"/>
      <c r="CO293" s="387"/>
      <c r="CP293" s="387"/>
      <c r="CQ293" s="387"/>
      <c r="CR293" s="387"/>
      <c r="CS293" s="387"/>
      <c r="CT293" s="387"/>
      <c r="CU293" s="387"/>
      <c r="CV293" s="387"/>
      <c r="CW293" s="387"/>
      <c r="CX293" s="387"/>
      <c r="CY293" s="387"/>
      <c r="CZ293" s="387"/>
      <c r="DA293" s="387"/>
      <c r="DB293" s="387"/>
      <c r="DC293" s="387"/>
      <c r="DD293" s="387"/>
      <c r="DE293" s="387"/>
      <c r="DF293" s="387"/>
      <c r="DG293" s="387"/>
      <c r="DH293" s="387"/>
      <c r="DI293" s="387"/>
      <c r="DJ293" s="1936"/>
      <c r="DK293" s="1936"/>
      <c r="DL293" s="1936"/>
      <c r="DM293" s="1936"/>
      <c r="DN293" s="1936"/>
      <c r="DO293" s="1936"/>
      <c r="DP293" s="1936"/>
      <c r="DQ293" s="1936"/>
      <c r="DR293" s="1936"/>
      <c r="DS293" s="1928"/>
      <c r="DT293" s="1928"/>
      <c r="DU293" s="1928"/>
      <c r="DV293" s="1928"/>
      <c r="DW293" s="1928"/>
      <c r="DX293" s="1928"/>
      <c r="DY293" s="1928"/>
      <c r="DZ293" s="1928"/>
      <c r="EA293" s="1928"/>
      <c r="EB293" s="1928"/>
      <c r="EC293" s="1928"/>
      <c r="ED293" s="1928"/>
      <c r="EE293" s="1928"/>
      <c r="EF293" s="1928"/>
      <c r="EG293" s="1928"/>
      <c r="EH293" s="1928"/>
      <c r="EI293" s="1928"/>
      <c r="EJ293" s="1928"/>
      <c r="EK293" s="1928"/>
      <c r="EL293" s="1928"/>
      <c r="EM293" s="1928"/>
      <c r="EN293" s="1928"/>
      <c r="EO293" s="1928"/>
      <c r="EP293" s="1928"/>
      <c r="EQ293" s="1928"/>
      <c r="ER293" s="890"/>
      <c r="ES293" s="890"/>
      <c r="ET293" s="600"/>
      <c r="EU293" s="600"/>
      <c r="EV293" s="109"/>
      <c r="EW293" s="109"/>
      <c r="EX293" s="109"/>
      <c r="EY293" s="878"/>
      <c r="FH293" s="57"/>
      <c r="FL293" s="803"/>
      <c r="FM293" s="1927"/>
      <c r="FN293" s="788"/>
      <c r="FO293" s="788"/>
      <c r="FP293" s="803"/>
      <c r="FQ293" s="803"/>
      <c r="FR293" s="803"/>
      <c r="FS293" s="567"/>
      <c r="FT293" s="803"/>
      <c r="FU293" s="803"/>
      <c r="FV293" s="803"/>
      <c r="FW293" s="803"/>
      <c r="FX293" s="803"/>
      <c r="FY293" s="803"/>
      <c r="FZ293" s="803"/>
      <c r="GA293" s="803"/>
      <c r="GB293" s="803"/>
      <c r="GC293" s="803"/>
      <c r="GD293" s="803"/>
      <c r="GE293" s="803"/>
      <c r="GF293" s="803"/>
      <c r="GG293" s="803"/>
      <c r="GH293" s="803"/>
      <c r="GI293" s="803"/>
      <c r="GJ293" s="803"/>
      <c r="GK293" s="56"/>
      <c r="GL293" s="629"/>
      <c r="GM293" s="630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630"/>
      <c r="HI293" s="630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</row>
    <row r="294" spans="2:237" ht="23" hidden="1" customHeight="1">
      <c r="AW294" s="512"/>
      <c r="AY294" s="512"/>
      <c r="AZ294" s="512"/>
      <c r="BD294" s="512"/>
      <c r="BE294" s="512"/>
      <c r="BF294" s="512"/>
      <c r="BG294" s="512"/>
      <c r="BH294" s="467"/>
      <c r="BI294" s="512"/>
      <c r="BJ294" s="829"/>
      <c r="BK294" s="380"/>
      <c r="BL294" s="380"/>
      <c r="BM294" s="380"/>
      <c r="BN294" s="380"/>
      <c r="BO294" s="380"/>
      <c r="BP294" s="380"/>
      <c r="BQ294" s="380"/>
      <c r="BR294" s="824"/>
      <c r="BS294" s="824"/>
      <c r="BT294" s="824"/>
      <c r="BU294" s="824"/>
      <c r="BV294" s="891"/>
      <c r="BW294" s="891"/>
      <c r="BX294" s="891"/>
      <c r="BY294" s="891"/>
      <c r="BZ294" s="891"/>
      <c r="CA294" s="891"/>
      <c r="CB294" s="891"/>
      <c r="CC294" s="891"/>
      <c r="CD294" s="819"/>
      <c r="CE294" s="819"/>
      <c r="CF294" s="819"/>
      <c r="CG294" s="819"/>
      <c r="CH294" s="819"/>
      <c r="CI294" s="819"/>
      <c r="CJ294" s="819"/>
      <c r="CK294" s="819"/>
      <c r="CL294" s="819"/>
      <c r="CM294" s="819"/>
      <c r="CN294" s="819"/>
      <c r="CO294" s="819"/>
      <c r="CP294" s="819"/>
      <c r="CQ294" s="819"/>
      <c r="CR294" s="819"/>
      <c r="CS294" s="819"/>
      <c r="CT294" s="819"/>
      <c r="CU294" s="819"/>
      <c r="CV294" s="819"/>
      <c r="CW294" s="819"/>
      <c r="CX294" s="819"/>
      <c r="CY294" s="819"/>
      <c r="CZ294" s="819"/>
      <c r="DA294" s="819"/>
      <c r="DB294" s="819"/>
      <c r="DC294" s="819"/>
      <c r="DD294" s="884"/>
      <c r="DE294" s="819"/>
      <c r="DF294" s="819"/>
      <c r="DG294" s="819"/>
      <c r="DH294" s="819"/>
      <c r="DI294" s="819"/>
      <c r="DJ294" s="824"/>
      <c r="DK294" s="824"/>
      <c r="DL294" s="824"/>
      <c r="DM294" s="824"/>
      <c r="DN294" s="824"/>
      <c r="DO294" s="824"/>
      <c r="DP294" s="824"/>
      <c r="DQ294" s="824"/>
      <c r="DR294" s="824"/>
      <c r="DS294" s="381"/>
      <c r="DT294" s="381"/>
      <c r="DU294" s="381"/>
      <c r="DV294" s="381"/>
      <c r="DW294" s="381"/>
      <c r="DX294" s="381"/>
      <c r="DY294" s="381"/>
      <c r="DZ294" s="381"/>
      <c r="EA294" s="381"/>
      <c r="EB294" s="381"/>
      <c r="EC294" s="381"/>
      <c r="ED294" s="381"/>
      <c r="EE294" s="381"/>
      <c r="EF294" s="381"/>
      <c r="EG294" s="381"/>
      <c r="EH294" s="381"/>
      <c r="EI294" s="381"/>
      <c r="EJ294" s="381"/>
      <c r="EK294" s="381"/>
      <c r="EL294" s="381"/>
      <c r="EM294" s="381"/>
      <c r="EN294" s="381"/>
      <c r="EO294" s="381"/>
      <c r="EP294" s="381"/>
      <c r="EQ294" s="381"/>
      <c r="ER294" s="890"/>
      <c r="ES294" s="890"/>
      <c r="ET294" s="600"/>
      <c r="EU294" s="600"/>
      <c r="EV294" s="109"/>
      <c r="EW294" s="109"/>
      <c r="EX294" s="109"/>
      <c r="EY294" s="878"/>
      <c r="FH294" s="57"/>
      <c r="FL294" s="803"/>
      <c r="FM294" s="1927"/>
      <c r="FN294" s="870"/>
      <c r="FO294" s="870"/>
      <c r="FP294" s="803"/>
      <c r="FQ294" s="803"/>
      <c r="FR294" s="803"/>
      <c r="FS294" s="567"/>
      <c r="FT294" s="803"/>
      <c r="FU294" s="803"/>
      <c r="FV294" s="803"/>
      <c r="FW294" s="803"/>
      <c r="FX294" s="803"/>
      <c r="FY294" s="803"/>
      <c r="FZ294" s="803"/>
      <c r="GA294" s="803"/>
      <c r="GB294" s="803"/>
      <c r="GC294" s="803"/>
      <c r="GD294" s="803"/>
      <c r="GE294" s="803"/>
      <c r="GF294" s="803"/>
      <c r="GG294" s="803"/>
      <c r="GH294" s="803"/>
      <c r="GI294" s="803"/>
      <c r="GJ294" s="803"/>
      <c r="GK294" s="56"/>
      <c r="GL294" s="629"/>
      <c r="GM294" s="630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630"/>
      <c r="HI294" s="630"/>
      <c r="HJ294" s="56"/>
      <c r="HK294" s="56"/>
      <c r="HL294" s="56"/>
      <c r="HM294" s="56"/>
      <c r="HN294" s="56"/>
      <c r="HO294" s="56"/>
      <c r="HP294" s="56"/>
      <c r="HQ294" s="56"/>
      <c r="HR294" s="56"/>
      <c r="HS294" s="56"/>
      <c r="HT294" s="56"/>
      <c r="HU294" s="56"/>
      <c r="HV294" s="56"/>
      <c r="HW294" s="56"/>
      <c r="HX294" s="56"/>
      <c r="HY294" s="56"/>
      <c r="HZ294" s="56"/>
      <c r="IA294" s="56"/>
      <c r="IB294" s="56"/>
      <c r="IC294" s="56"/>
    </row>
    <row r="295" spans="2:237" ht="19" hidden="1" customHeight="1">
      <c r="AW295" s="512"/>
      <c r="AY295" s="512"/>
      <c r="AZ295" s="512"/>
      <c r="BD295" s="512"/>
      <c r="BE295" s="512"/>
      <c r="BF295" s="512"/>
      <c r="BG295" s="512"/>
      <c r="BH295" s="467"/>
      <c r="BI295" s="512"/>
      <c r="BJ295" s="829"/>
      <c r="BK295" s="380"/>
      <c r="BL295" s="380"/>
      <c r="BM295" s="380"/>
      <c r="BN295" s="380"/>
      <c r="BO295" s="380"/>
      <c r="BP295" s="380"/>
      <c r="BQ295" s="380"/>
      <c r="BR295" s="387"/>
      <c r="BS295" s="387"/>
      <c r="BT295" s="387"/>
      <c r="BU295" s="387"/>
      <c r="BV295" s="387"/>
      <c r="BW295" s="387"/>
      <c r="BX295" s="387"/>
      <c r="BY295" s="387"/>
      <c r="BZ295" s="387"/>
      <c r="CA295" s="387"/>
      <c r="CB295" s="387"/>
      <c r="CC295" s="387"/>
      <c r="CD295" s="387"/>
      <c r="CE295" s="387"/>
      <c r="CF295" s="387"/>
      <c r="CG295" s="387"/>
      <c r="CH295" s="387"/>
      <c r="CI295" s="387"/>
      <c r="CJ295" s="387"/>
      <c r="CK295" s="387"/>
      <c r="CL295" s="387"/>
      <c r="CM295" s="387"/>
      <c r="CN295" s="387"/>
      <c r="CO295" s="387"/>
      <c r="CP295" s="387"/>
      <c r="CQ295" s="387"/>
      <c r="CR295" s="387"/>
      <c r="CS295" s="387"/>
      <c r="CT295" s="387"/>
      <c r="CU295" s="387"/>
      <c r="CV295" s="387"/>
      <c r="CW295" s="387"/>
      <c r="CX295" s="387"/>
      <c r="CY295" s="387"/>
      <c r="CZ295" s="387"/>
      <c r="DA295" s="387"/>
      <c r="DB295" s="387"/>
      <c r="DC295" s="387"/>
      <c r="DD295" s="867"/>
      <c r="DE295" s="819"/>
      <c r="DF295" s="819"/>
      <c r="DG295" s="819"/>
      <c r="DH295" s="819"/>
      <c r="DI295" s="819"/>
      <c r="DJ295" s="819"/>
      <c r="DK295" s="819"/>
      <c r="DL295" s="819"/>
      <c r="DM295" s="819"/>
      <c r="DN295" s="819"/>
      <c r="DO295" s="819"/>
      <c r="DP295" s="819"/>
      <c r="DQ295" s="819"/>
      <c r="DR295" s="819"/>
      <c r="DS295" s="819"/>
      <c r="DT295" s="819"/>
      <c r="DU295" s="387"/>
      <c r="DV295" s="387"/>
      <c r="DW295" s="387"/>
      <c r="DX295" s="387"/>
      <c r="DY295" s="387"/>
      <c r="DZ295" s="387"/>
      <c r="EA295" s="387"/>
      <c r="EB295" s="387"/>
      <c r="EC295" s="387"/>
      <c r="ED295" s="387"/>
      <c r="EE295" s="387"/>
      <c r="EF295" s="387"/>
      <c r="EG295" s="387"/>
      <c r="EH295" s="387"/>
      <c r="EI295" s="387"/>
      <c r="EJ295" s="387"/>
      <c r="EK295" s="387"/>
      <c r="EL295" s="387"/>
      <c r="EM295" s="387"/>
      <c r="EN295" s="387"/>
      <c r="EO295" s="387"/>
      <c r="EP295" s="387"/>
      <c r="EQ295" s="387"/>
      <c r="ER295" s="387"/>
      <c r="ES295" s="387"/>
      <c r="ET295" s="109"/>
      <c r="EU295" s="109"/>
      <c r="EV295" s="109"/>
      <c r="EW295" s="109"/>
      <c r="EX295" s="109"/>
      <c r="EY295" s="878"/>
      <c r="FH295" s="57"/>
      <c r="FL295" s="803"/>
      <c r="FM295" s="1927"/>
      <c r="FN295" s="870"/>
      <c r="FO295" s="870"/>
      <c r="FP295" s="803"/>
      <c r="FQ295" s="803"/>
      <c r="FR295" s="803"/>
      <c r="FS295" s="567"/>
      <c r="FT295" s="803"/>
      <c r="FU295" s="803"/>
      <c r="FV295" s="803"/>
      <c r="FW295" s="803"/>
      <c r="FX295" s="803"/>
      <c r="FY295" s="803"/>
      <c r="FZ295" s="803"/>
      <c r="GA295" s="803"/>
      <c r="GB295" s="803"/>
      <c r="GC295" s="803"/>
      <c r="GD295" s="803"/>
      <c r="GE295" s="803"/>
      <c r="GF295" s="803"/>
      <c r="GG295" s="803"/>
      <c r="GH295" s="803"/>
      <c r="GI295" s="803"/>
      <c r="GJ295" s="803"/>
      <c r="GK295" s="56"/>
      <c r="GL295" s="629"/>
      <c r="GM295" s="630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630"/>
      <c r="HI295" s="630"/>
      <c r="HJ295" s="56"/>
      <c r="HK295" s="56"/>
      <c r="HL295" s="56"/>
      <c r="HM295" s="56"/>
      <c r="HN295" s="56"/>
      <c r="HO295" s="56"/>
      <c r="HP295" s="56"/>
      <c r="HQ295" s="56"/>
      <c r="HR295" s="56"/>
      <c r="HS295" s="56"/>
      <c r="HT295" s="56"/>
      <c r="HU295" s="56"/>
      <c r="HV295" s="56"/>
      <c r="HW295" s="56"/>
      <c r="HX295" s="56"/>
      <c r="HY295" s="56"/>
      <c r="HZ295" s="56"/>
      <c r="IA295" s="56"/>
      <c r="IB295" s="56"/>
      <c r="IC295" s="56"/>
    </row>
    <row r="296" spans="2:237" ht="19" hidden="1" customHeight="1">
      <c r="AW296" s="512"/>
      <c r="AY296" s="512"/>
      <c r="AZ296" s="512"/>
      <c r="BD296" s="512"/>
      <c r="BE296" s="512"/>
      <c r="BF296" s="512"/>
      <c r="BG296" s="512"/>
      <c r="BH296" s="467"/>
      <c r="BI296" s="512"/>
      <c r="BJ296" s="829"/>
      <c r="BK296" s="380"/>
      <c r="BL296" s="380"/>
      <c r="BM296" s="380"/>
      <c r="BN296" s="380"/>
      <c r="BO296" s="380"/>
      <c r="BP296" s="380"/>
      <c r="BQ296" s="380"/>
      <c r="BR296" s="387"/>
      <c r="BS296" s="387"/>
      <c r="BT296" s="387"/>
      <c r="BU296" s="387"/>
      <c r="BV296" s="387"/>
      <c r="BW296" s="387"/>
      <c r="BX296" s="387"/>
      <c r="BY296" s="387"/>
      <c r="BZ296" s="387"/>
      <c r="CA296" s="387"/>
      <c r="CB296" s="387"/>
      <c r="CC296" s="387"/>
      <c r="CD296" s="387"/>
      <c r="CE296" s="387"/>
      <c r="CF296" s="387"/>
      <c r="CG296" s="387"/>
      <c r="CH296" s="387"/>
      <c r="CI296" s="387"/>
      <c r="CJ296" s="387"/>
      <c r="CK296" s="387"/>
      <c r="CL296" s="387"/>
      <c r="CM296" s="387"/>
      <c r="CN296" s="387"/>
      <c r="CO296" s="387"/>
      <c r="CP296" s="387"/>
      <c r="CQ296" s="387"/>
      <c r="CR296" s="387"/>
      <c r="CS296" s="387"/>
      <c r="CT296" s="387"/>
      <c r="CU296" s="387"/>
      <c r="CV296" s="387"/>
      <c r="CW296" s="387"/>
      <c r="CX296" s="387"/>
      <c r="CY296" s="387"/>
      <c r="CZ296" s="387"/>
      <c r="DA296" s="387"/>
      <c r="DB296" s="387"/>
      <c r="DC296" s="387"/>
      <c r="DD296" s="867"/>
      <c r="DE296" s="387"/>
      <c r="DF296" s="387"/>
      <c r="DG296" s="387"/>
      <c r="DH296" s="387"/>
      <c r="DI296" s="387"/>
      <c r="DJ296" s="387"/>
      <c r="DK296" s="387"/>
      <c r="DL296" s="824"/>
      <c r="DM296" s="824"/>
      <c r="DN296" s="824"/>
      <c r="DO296" s="824"/>
      <c r="DP296" s="824"/>
      <c r="DQ296" s="380"/>
      <c r="DR296" s="824"/>
      <c r="DS296" s="824"/>
      <c r="DT296" s="824"/>
      <c r="DU296" s="824"/>
      <c r="DV296" s="824"/>
      <c r="DW296" s="824"/>
      <c r="DX296" s="387"/>
      <c r="DY296" s="824"/>
      <c r="DZ296" s="824"/>
      <c r="EA296" s="824"/>
      <c r="EB296" s="824"/>
      <c r="EC296" s="824"/>
      <c r="ED296" s="824"/>
      <c r="EE296" s="824"/>
      <c r="EF296" s="824"/>
      <c r="EG296" s="387"/>
      <c r="EH296" s="387"/>
      <c r="EI296" s="387"/>
      <c r="EJ296" s="387"/>
      <c r="EK296" s="387"/>
      <c r="EL296" s="387"/>
      <c r="EM296" s="387"/>
      <c r="EN296" s="387"/>
      <c r="EO296" s="387"/>
      <c r="EP296" s="387"/>
      <c r="EQ296" s="387"/>
      <c r="ER296" s="387"/>
      <c r="ES296" s="387"/>
      <c r="ET296" s="109"/>
      <c r="EU296" s="109"/>
      <c r="EV296" s="109"/>
      <c r="EW296" s="878"/>
      <c r="EX296" s="878"/>
      <c r="EY296" s="878"/>
      <c r="FH296" s="57"/>
      <c r="FL296" s="803"/>
      <c r="FM296" s="1927"/>
      <c r="FN296" s="870"/>
      <c r="FO296" s="870"/>
      <c r="FP296" s="803"/>
      <c r="FQ296" s="803"/>
      <c r="FR296" s="803"/>
      <c r="FS296" s="567"/>
      <c r="FT296" s="803"/>
      <c r="FU296" s="803"/>
      <c r="FV296" s="803"/>
      <c r="FW296" s="803"/>
      <c r="FX296" s="803"/>
      <c r="FY296" s="803"/>
      <c r="FZ296" s="803"/>
      <c r="GA296" s="803"/>
      <c r="GB296" s="803"/>
      <c r="GC296" s="803"/>
      <c r="GD296" s="803"/>
      <c r="GE296" s="803"/>
      <c r="GF296" s="803"/>
      <c r="GG296" s="803"/>
      <c r="GH296" s="803"/>
      <c r="GI296" s="803"/>
      <c r="GJ296" s="803"/>
      <c r="GK296" s="56"/>
      <c r="GL296" s="629"/>
      <c r="GM296" s="630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630"/>
      <c r="HI296" s="630"/>
      <c r="HJ296" s="56"/>
      <c r="HK296" s="56"/>
      <c r="HL296" s="56"/>
      <c r="HM296" s="56"/>
      <c r="HN296" s="56"/>
      <c r="HO296" s="56"/>
      <c r="HP296" s="56"/>
      <c r="HQ296" s="56"/>
      <c r="HR296" s="56"/>
      <c r="HS296" s="56"/>
      <c r="HT296" s="56"/>
      <c r="HU296" s="56"/>
      <c r="HV296" s="56"/>
      <c r="HW296" s="56"/>
      <c r="HX296" s="56"/>
      <c r="HY296" s="56"/>
      <c r="HZ296" s="56"/>
      <c r="IA296" s="56"/>
      <c r="IB296" s="56"/>
      <c r="IC296" s="56"/>
    </row>
    <row r="297" spans="2:237" s="892" customFormat="1" ht="19" hidden="1" customHeight="1">
      <c r="B297" s="1415"/>
      <c r="O297" s="893"/>
      <c r="P297" s="893"/>
      <c r="Q297" s="893"/>
      <c r="R297" s="893"/>
      <c r="S297" s="893"/>
      <c r="T297" s="893"/>
      <c r="U297" s="893"/>
      <c r="V297" s="893"/>
      <c r="W297" s="893"/>
      <c r="X297" s="511"/>
      <c r="Y297" s="511"/>
      <c r="Z297" s="511"/>
      <c r="AA297" s="511"/>
      <c r="AB297" s="511"/>
      <c r="AC297" s="511"/>
      <c r="AD297" s="511"/>
      <c r="AE297" s="511"/>
      <c r="AF297" s="511"/>
      <c r="AG297" s="511"/>
      <c r="AH297" s="511"/>
      <c r="AI297" s="511"/>
      <c r="AJ297" s="511"/>
      <c r="AK297" s="511"/>
      <c r="AL297" s="511"/>
      <c r="AM297" s="511"/>
      <c r="AN297" s="511"/>
      <c r="AO297" s="511"/>
      <c r="AP297" s="511"/>
      <c r="AQ297" s="511"/>
      <c r="AR297" s="511"/>
      <c r="AS297" s="511"/>
      <c r="AT297" s="511"/>
      <c r="AU297" s="511"/>
      <c r="AV297" s="511"/>
      <c r="AW297" s="512"/>
      <c r="AX297" s="512"/>
      <c r="AY297" s="515"/>
      <c r="AZ297" s="512"/>
      <c r="BA297" s="512"/>
      <c r="BB297" s="512"/>
      <c r="BC297" s="512"/>
      <c r="BD297" s="515"/>
      <c r="BE297" s="515"/>
      <c r="BF297" s="515"/>
      <c r="BG297" s="515"/>
      <c r="BH297" s="1420"/>
      <c r="BI297" s="515"/>
      <c r="BJ297" s="829"/>
      <c r="BK297" s="380"/>
      <c r="BL297" s="380"/>
      <c r="BM297" s="380"/>
      <c r="BN297" s="380"/>
      <c r="BO297" s="380"/>
      <c r="BP297" s="380"/>
      <c r="BQ297" s="380"/>
      <c r="BR297" s="894"/>
      <c r="BS297" s="1922"/>
      <c r="BT297" s="1922"/>
      <c r="BU297" s="1922"/>
      <c r="BV297" s="366"/>
      <c r="BW297" s="895"/>
      <c r="BX297" s="1923"/>
      <c r="BY297" s="1923"/>
      <c r="BZ297" s="1923"/>
      <c r="CA297" s="1923"/>
      <c r="CB297" s="1924"/>
      <c r="CC297" s="1924"/>
      <c r="CD297" s="1924"/>
      <c r="CE297" s="1924"/>
      <c r="CF297" s="1924"/>
      <c r="CG297" s="1924"/>
      <c r="CH297" s="1924"/>
      <c r="CI297" s="1924"/>
      <c r="CJ297" s="1924"/>
      <c r="CK297" s="1924"/>
      <c r="CL297" s="1924"/>
      <c r="CM297" s="367"/>
      <c r="CN297" s="367"/>
      <c r="CO297" s="367"/>
      <c r="CP297" s="367"/>
      <c r="CQ297" s="367"/>
      <c r="CR297" s="367"/>
      <c r="CS297" s="367"/>
      <c r="CT297" s="367"/>
      <c r="CU297" s="367"/>
      <c r="CV297" s="367"/>
      <c r="CW297" s="367"/>
      <c r="CX297" s="367"/>
      <c r="CY297" s="367"/>
      <c r="CZ297" s="367"/>
      <c r="DA297" s="367"/>
      <c r="DB297" s="367"/>
      <c r="DC297" s="367"/>
      <c r="DD297" s="1937"/>
      <c r="DE297" s="1937"/>
      <c r="DF297" s="1937"/>
      <c r="DG297" s="1937"/>
      <c r="DH297" s="1937"/>
      <c r="DI297" s="1937"/>
      <c r="DJ297" s="896"/>
      <c r="DK297" s="896"/>
      <c r="DL297" s="368"/>
      <c r="DM297" s="368"/>
      <c r="DN297" s="896"/>
      <c r="DO297" s="896"/>
      <c r="DP297" s="896"/>
      <c r="DQ297" s="896"/>
      <c r="DR297" s="896"/>
      <c r="DS297" s="896"/>
      <c r="DT297" s="896"/>
      <c r="DU297" s="896"/>
      <c r="DV297" s="896"/>
      <c r="DW297" s="896"/>
      <c r="DX297" s="896"/>
      <c r="DY297" s="897"/>
      <c r="DZ297" s="897"/>
      <c r="EA297" s="897"/>
      <c r="EB297" s="897"/>
      <c r="EC297" s="897"/>
      <c r="ED297" s="897"/>
      <c r="EE297" s="897"/>
      <c r="EF297" s="1939"/>
      <c r="EG297" s="1939"/>
      <c r="EH297" s="1939"/>
      <c r="EI297" s="1939"/>
      <c r="EJ297" s="1939"/>
      <c r="EK297" s="1939"/>
      <c r="EL297" s="1939"/>
      <c r="EM297" s="1939"/>
      <c r="EN297" s="1939"/>
      <c r="EO297" s="369"/>
      <c r="EP297" s="369"/>
      <c r="EQ297" s="369"/>
      <c r="ER297" s="370"/>
      <c r="ES297" s="370"/>
      <c r="ET297" s="898"/>
      <c r="EU297" s="898"/>
      <c r="EV297" s="898"/>
      <c r="EW297" s="899"/>
      <c r="EX297" s="900"/>
      <c r="EY297" s="900"/>
      <c r="EZ297" s="901"/>
      <c r="FA297" s="901"/>
      <c r="FB297" s="901"/>
      <c r="FC297" s="901"/>
      <c r="FD297" s="901"/>
      <c r="FE297" s="901"/>
      <c r="FF297" s="901"/>
      <c r="FG297" s="901"/>
      <c r="FH297" s="902"/>
      <c r="FI297" s="901"/>
      <c r="FJ297" s="901"/>
      <c r="FK297" s="901"/>
      <c r="FL297" s="903"/>
      <c r="FM297" s="1927"/>
      <c r="FN297" s="904"/>
      <c r="FO297" s="904"/>
      <c r="FP297" s="903"/>
      <c r="FQ297" s="903"/>
      <c r="FR297" s="903"/>
      <c r="FS297" s="813" t="b">
        <v>1</v>
      </c>
      <c r="FT297" s="813" t="b">
        <v>1</v>
      </c>
      <c r="FV297" s="803" t="s">
        <v>90</v>
      </c>
      <c r="FW297" s="803" t="s">
        <v>683</v>
      </c>
      <c r="FX297" s="803"/>
      <c r="FY297" s="803"/>
      <c r="FZ297" s="803"/>
      <c r="GA297" s="903"/>
      <c r="GB297" s="903"/>
      <c r="GC297" s="903"/>
      <c r="GD297" s="903"/>
      <c r="GE297" s="903"/>
      <c r="GF297" s="903"/>
      <c r="GG297" s="903"/>
      <c r="GH297" s="903"/>
      <c r="GI297" s="903"/>
      <c r="GJ297" s="903"/>
      <c r="GK297" s="901"/>
      <c r="GL297" s="905"/>
      <c r="GM297" s="905"/>
      <c r="GN297" s="901"/>
      <c r="GO297" s="901"/>
      <c r="GP297" s="901"/>
      <c r="GQ297" s="901"/>
      <c r="GR297" s="901"/>
      <c r="GS297" s="901"/>
      <c r="GT297" s="901"/>
      <c r="GU297" s="901"/>
      <c r="GV297" s="901"/>
      <c r="GW297" s="901"/>
      <c r="GX297" s="901"/>
      <c r="GY297" s="901"/>
      <c r="GZ297" s="901"/>
      <c r="HA297" s="901"/>
      <c r="HB297" s="901"/>
      <c r="HC297" s="901"/>
      <c r="HD297" s="901"/>
      <c r="HE297" s="901"/>
      <c r="HF297" s="901"/>
      <c r="HG297" s="901"/>
      <c r="HH297" s="905"/>
      <c r="HI297" s="905"/>
      <c r="HJ297" s="901"/>
      <c r="HK297" s="901"/>
      <c r="HL297" s="901"/>
      <c r="HM297" s="901"/>
      <c r="HN297" s="901"/>
      <c r="HO297" s="901"/>
      <c r="HP297" s="901"/>
      <c r="HQ297" s="901"/>
      <c r="HR297" s="901"/>
      <c r="HS297" s="901"/>
      <c r="HT297" s="901"/>
      <c r="HU297" s="901"/>
      <c r="HV297" s="901"/>
      <c r="HW297" s="901"/>
      <c r="HX297" s="901"/>
      <c r="HY297" s="901"/>
      <c r="HZ297" s="901"/>
      <c r="IA297" s="901"/>
      <c r="IB297" s="901"/>
      <c r="IC297" s="901"/>
    </row>
    <row r="298" spans="2:237" ht="19" hidden="1" customHeight="1">
      <c r="AW298" s="512"/>
      <c r="AY298" s="906"/>
      <c r="AZ298" s="512"/>
      <c r="BD298" s="906"/>
      <c r="BE298" s="906"/>
      <c r="BF298" s="906"/>
      <c r="BG298" s="906"/>
      <c r="BH298" s="1421"/>
      <c r="BI298" s="906"/>
      <c r="BJ298" s="907"/>
      <c r="BK298" s="908"/>
      <c r="BL298" s="908"/>
      <c r="BM298" s="908"/>
      <c r="BN298" s="908"/>
      <c r="BO298" s="908"/>
      <c r="BP298" s="908"/>
      <c r="BQ298" s="908"/>
      <c r="BR298" s="908"/>
      <c r="BS298" s="886"/>
      <c r="BT298" s="886"/>
      <c r="BU298" s="886"/>
      <c r="BV298" s="886"/>
      <c r="BW298" s="886"/>
      <c r="BX298" s="886"/>
      <c r="BY298" s="886"/>
      <c r="BZ298" s="886"/>
      <c r="CA298" s="886"/>
      <c r="CB298" s="886"/>
      <c r="CC298" s="886"/>
      <c r="CD298" s="886"/>
      <c r="CE298" s="886"/>
      <c r="CF298" s="886"/>
      <c r="CG298" s="886"/>
      <c r="CH298" s="886"/>
      <c r="CI298" s="886"/>
      <c r="CJ298" s="886"/>
      <c r="CK298" s="886"/>
      <c r="CL298" s="886"/>
      <c r="CM298" s="1935"/>
      <c r="CN298" s="1935"/>
      <c r="CO298" s="1935"/>
      <c r="CP298" s="1935"/>
      <c r="CQ298" s="1935"/>
      <c r="CR298" s="1935"/>
      <c r="CS298" s="1935"/>
      <c r="CT298" s="1935"/>
      <c r="CU298" s="1935"/>
      <c r="CV298" s="1935"/>
      <c r="CW298" s="1935"/>
      <c r="CX298" s="1935"/>
      <c r="CY298" s="1935"/>
      <c r="CZ298" s="1935"/>
      <c r="DA298" s="371"/>
      <c r="DB298" s="909"/>
      <c r="DC298" s="820"/>
      <c r="DD298" s="1907"/>
      <c r="DE298" s="1907"/>
      <c r="DF298" s="1907"/>
      <c r="DG298" s="1907"/>
      <c r="DH298" s="1907"/>
      <c r="DI298" s="1909"/>
      <c r="DJ298" s="1909"/>
      <c r="DK298" s="1909"/>
      <c r="DL298" s="1909"/>
      <c r="DM298" s="1909"/>
      <c r="DN298" s="1909"/>
      <c r="DO298" s="1909"/>
      <c r="DP298" s="1909"/>
      <c r="DQ298" s="1909"/>
      <c r="DR298" s="1909"/>
      <c r="DS298" s="1909"/>
      <c r="DT298" s="1909"/>
      <c r="DU298" s="1909"/>
      <c r="DV298" s="910"/>
      <c r="DW298" s="910"/>
      <c r="DX298" s="910"/>
      <c r="DY298" s="819"/>
      <c r="DZ298" s="819"/>
      <c r="EA298" s="819"/>
      <c r="EB298" s="819"/>
      <c r="EC298" s="819"/>
      <c r="ED298" s="819"/>
      <c r="EE298" s="819"/>
      <c r="EF298" s="819"/>
      <c r="EG298" s="819"/>
      <c r="EH298" s="819"/>
      <c r="EI298" s="819"/>
      <c r="EJ298" s="819"/>
      <c r="EK298" s="819"/>
      <c r="EL298" s="819"/>
      <c r="EM298" s="819"/>
      <c r="EN298" s="819"/>
      <c r="EO298" s="819"/>
      <c r="EP298" s="819"/>
      <c r="EQ298" s="819"/>
      <c r="ER298" s="911"/>
      <c r="ES298" s="911"/>
      <c r="ET298" s="912"/>
      <c r="EU298" s="912"/>
      <c r="EV298" s="912"/>
      <c r="EW298" s="912"/>
      <c r="EX298" s="912"/>
      <c r="EY298" s="912"/>
      <c r="FH298" s="57"/>
      <c r="FL298" s="59"/>
      <c r="FM298" s="1927"/>
      <c r="FN298" s="913"/>
      <c r="FO298" s="913"/>
      <c r="FP298" s="59"/>
      <c r="FQ298" s="59"/>
      <c r="FR298" s="813">
        <f>FV237</f>
        <v>16.5</v>
      </c>
      <c r="FS298" s="643">
        <f>IF(FS297=TRUE,FS237,0)</f>
        <v>0</v>
      </c>
      <c r="FT298" s="643">
        <f>IF(FT297=TRUE,FT237,0)</f>
        <v>0</v>
      </c>
      <c r="FV298" s="803">
        <f>FR298-FS298-FT298-BR145</f>
        <v>16.5</v>
      </c>
      <c r="FW298" s="803">
        <f>FV298+AM76</f>
        <v>16.5</v>
      </c>
      <c r="FX298" s="803"/>
      <c r="FY298" s="803"/>
      <c r="FZ298" s="803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6"/>
      <c r="GL298" s="629"/>
      <c r="GM298" s="630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630"/>
      <c r="HI298" s="630"/>
      <c r="HJ298" s="56"/>
      <c r="HK298" s="56"/>
      <c r="HL298" s="56"/>
      <c r="HM298" s="56"/>
      <c r="HN298" s="56"/>
      <c r="HO298" s="56"/>
      <c r="HP298" s="56"/>
      <c r="HQ298" s="56"/>
      <c r="HR298" s="56"/>
      <c r="HS298" s="56"/>
      <c r="HT298" s="56"/>
      <c r="HU298" s="56"/>
      <c r="HV298" s="56"/>
      <c r="HW298" s="56"/>
      <c r="HX298" s="56"/>
      <c r="HY298" s="56"/>
      <c r="HZ298" s="56"/>
      <c r="IA298" s="56"/>
      <c r="IB298" s="56"/>
      <c r="IC298" s="56"/>
    </row>
    <row r="299" spans="2:237" ht="19" hidden="1" customHeight="1">
      <c r="AW299" s="512"/>
      <c r="AY299" s="515"/>
      <c r="AZ299" s="512"/>
      <c r="BD299" s="515"/>
      <c r="BE299" s="515"/>
      <c r="BF299" s="515"/>
      <c r="BG299" s="515"/>
      <c r="BH299" s="1420"/>
      <c r="BI299" s="515"/>
      <c r="BJ299" s="914"/>
      <c r="BK299" s="915"/>
      <c r="BL299" s="915"/>
      <c r="BM299" s="915"/>
      <c r="BN299" s="915"/>
      <c r="BO299" s="915"/>
      <c r="BP299" s="915"/>
      <c r="BQ299" s="915"/>
      <c r="BR299" s="402"/>
      <c r="BS299" s="886"/>
      <c r="BT299" s="886"/>
      <c r="BU299" s="886"/>
      <c r="BV299" s="886"/>
      <c r="BW299" s="886"/>
      <c r="BX299" s="886"/>
      <c r="BY299" s="886"/>
      <c r="BZ299" s="886"/>
      <c r="CA299" s="886"/>
      <c r="CB299" s="886"/>
      <c r="CC299" s="886"/>
      <c r="CD299"/>
      <c r="CE299"/>
      <c r="CF299"/>
      <c r="CG299"/>
      <c r="CH299"/>
      <c r="CI299" s="1906"/>
      <c r="CJ299" s="1906"/>
      <c r="CK299" s="1906"/>
      <c r="CL299" s="1906"/>
      <c r="CM299" s="1906"/>
      <c r="CN299" s="1906"/>
      <c r="CO299" s="1906"/>
      <c r="CP299" s="1906"/>
      <c r="CQ299" s="1906"/>
      <c r="CR299" s="886"/>
      <c r="CS299" s="886"/>
      <c r="CT299" s="886"/>
      <c r="CU299" s="886"/>
      <c r="CV299" s="886"/>
      <c r="CW299" s="886"/>
      <c r="CX299" s="886"/>
      <c r="CY299" s="886"/>
      <c r="CZ299" s="886"/>
      <c r="DA299" s="372"/>
      <c r="DB299" s="916"/>
      <c r="DC299" s="916"/>
      <c r="DD299" s="1907"/>
      <c r="DE299" s="1907"/>
      <c r="DF299" s="1907"/>
      <c r="DG299" s="1907"/>
      <c r="DH299" s="1907"/>
      <c r="DI299" s="1908"/>
      <c r="DJ299" s="1908"/>
      <c r="DK299" s="1908"/>
      <c r="DL299" s="1908"/>
      <c r="DM299" s="1909"/>
      <c r="DN299" s="1909"/>
      <c r="DO299" s="1909"/>
      <c r="DP299" s="1909"/>
      <c r="DQ299" s="1909"/>
      <c r="DR299" s="1910"/>
      <c r="DS299" s="1910"/>
      <c r="DT299" s="1910"/>
      <c r="DU299" s="1910"/>
      <c r="DV299" s="917"/>
      <c r="DW299" s="917"/>
      <c r="DX299" s="917"/>
      <c r="DY299" s="918"/>
      <c r="DZ299" s="918"/>
      <c r="EA299" s="918"/>
      <c r="EB299" s="918"/>
      <c r="EC299" s="918"/>
      <c r="ED299" s="918"/>
      <c r="EE299" s="918"/>
      <c r="EF299" s="918"/>
      <c r="EG299" s="918"/>
      <c r="EH299" s="918"/>
      <c r="EI299" s="918"/>
      <c r="EJ299" s="918"/>
      <c r="EK299" s="918"/>
      <c r="EL299" s="918"/>
      <c r="EM299" s="918"/>
      <c r="EN299" s="918"/>
      <c r="EO299" s="918"/>
      <c r="EP299" s="918"/>
      <c r="EQ299" s="918"/>
      <c r="ER299" s="919"/>
      <c r="ES299" s="919"/>
      <c r="ET299" s="59"/>
      <c r="EU299" s="59"/>
      <c r="EV299" s="59"/>
      <c r="EW299" s="920"/>
      <c r="EX299" s="920"/>
      <c r="EY299" s="920"/>
      <c r="FL299" s="59"/>
      <c r="FM299" s="1927"/>
      <c r="FN299" s="913"/>
      <c r="FO299" s="913"/>
      <c r="FP299" s="59"/>
      <c r="FQ299" s="59"/>
      <c r="FR299" s="59"/>
      <c r="FS299" s="567">
        <f>FS298+AM79</f>
        <v>0</v>
      </c>
      <c r="FT299" s="59"/>
      <c r="FU299" s="803"/>
      <c r="FV299" s="803">
        <f>FR237+FS237+FT237+FU237</f>
        <v>0</v>
      </c>
      <c r="FW299" s="803"/>
      <c r="FX299" s="803"/>
      <c r="FY299" s="803"/>
      <c r="FZ299" s="803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6"/>
      <c r="GL299" s="629"/>
      <c r="GM299" s="630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630"/>
      <c r="HI299" s="630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</row>
    <row r="300" spans="2:237" ht="19" hidden="1" customHeight="1">
      <c r="AW300" s="512"/>
      <c r="AY300" s="515"/>
      <c r="AZ300" s="512"/>
      <c r="BD300" s="515"/>
      <c r="BE300" s="515"/>
      <c r="BF300" s="515"/>
      <c r="BG300" s="515"/>
      <c r="BH300" s="1420"/>
      <c r="BI300" s="515"/>
      <c r="BJ300" s="1921"/>
      <c r="BK300" s="915"/>
      <c r="BL300" s="915"/>
      <c r="BM300" s="915"/>
      <c r="BN300" s="915"/>
      <c r="BO300" s="915"/>
      <c r="BP300" s="915"/>
      <c r="BQ300" s="915"/>
      <c r="BR300" s="402"/>
      <c r="BS300" s="921"/>
      <c r="BT300" s="373"/>
      <c r="BU300" s="373"/>
      <c r="BV300" s="373"/>
      <c r="BW300" s="921"/>
      <c r="BX300" s="374"/>
      <c r="BY300" s="374"/>
      <c r="BZ300" s="374"/>
      <c r="CA300" s="374"/>
      <c r="CB300" s="921"/>
      <c r="CC300" s="921"/>
      <c r="CD300" s="921"/>
      <c r="CE300" s="921"/>
      <c r="CF300" s="921"/>
      <c r="CG300" s="921"/>
      <c r="CH300" s="921"/>
      <c r="CI300" s="921"/>
      <c r="CJ300" s="375"/>
      <c r="CK300" s="921"/>
      <c r="CL300" s="921"/>
      <c r="CM300" s="921"/>
      <c r="CN300" s="921"/>
      <c r="CO300" s="921"/>
      <c r="CP300" s="921"/>
      <c r="CQ300" s="921"/>
      <c r="CR300" s="921"/>
      <c r="CS300" s="921"/>
      <c r="CT300" s="921"/>
      <c r="CU300" s="921"/>
      <c r="CV300" s="921"/>
      <c r="CW300" s="921"/>
      <c r="CX300" s="921"/>
      <c r="CY300" s="921"/>
      <c r="CZ300" s="921"/>
      <c r="DA300" s="921"/>
      <c r="DB300" s="921"/>
      <c r="DC300" s="921"/>
      <c r="DD300" s="921"/>
      <c r="DE300" s="921"/>
      <c r="DF300" s="921"/>
      <c r="DG300" s="921"/>
      <c r="DH300" s="921"/>
      <c r="DI300" s="921"/>
      <c r="DJ300" s="921"/>
      <c r="DK300" s="921"/>
      <c r="DL300" s="921"/>
      <c r="DM300" s="921"/>
      <c r="DN300" s="921"/>
      <c r="DO300" s="921"/>
      <c r="DP300" s="921"/>
      <c r="DQ300" s="921"/>
      <c r="DR300" s="921"/>
      <c r="DS300" s="921"/>
      <c r="DT300" s="921"/>
      <c r="DU300" s="921"/>
      <c r="DV300" s="921"/>
      <c r="DW300" s="921"/>
      <c r="DX300" s="921"/>
      <c r="DY300" s="384"/>
      <c r="DZ300" s="384"/>
      <c r="EA300" s="384"/>
      <c r="EB300" s="384"/>
      <c r="EC300" s="384"/>
      <c r="ED300" s="384"/>
      <c r="EE300" s="384"/>
      <c r="EF300" s="384"/>
      <c r="EG300" s="384"/>
      <c r="EH300" s="918"/>
      <c r="EI300" s="918"/>
      <c r="EJ300" s="918"/>
      <c r="EK300" s="918"/>
      <c r="EL300" s="918"/>
      <c r="EM300" s="918"/>
      <c r="EN300" s="918"/>
      <c r="EO300" s="918"/>
      <c r="EP300" s="918"/>
      <c r="EQ300" s="918"/>
      <c r="ER300" s="919"/>
      <c r="ES300" s="919"/>
      <c r="ET300" s="59"/>
      <c r="EU300" s="59"/>
      <c r="EV300" s="59"/>
      <c r="EW300" s="920"/>
      <c r="EX300" s="920"/>
      <c r="EY300" s="920"/>
      <c r="FL300" s="59"/>
      <c r="FM300" s="1927"/>
      <c r="FN300" s="913"/>
      <c r="FO300" s="913"/>
      <c r="FP300" s="59"/>
      <c r="FQ300" s="59"/>
      <c r="FR300" s="59"/>
      <c r="FS300" s="643" t="s">
        <v>684</v>
      </c>
      <c r="FT300" s="59"/>
      <c r="FU300" s="803"/>
      <c r="FV300" s="803"/>
      <c r="FW300" s="803"/>
      <c r="FX300" s="803"/>
      <c r="FY300" s="803"/>
      <c r="FZ300" s="803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6"/>
      <c r="GL300" s="629"/>
      <c r="GM300" s="630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630"/>
      <c r="HI300" s="630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</row>
    <row r="301" spans="2:237" ht="19" hidden="1" customHeight="1">
      <c r="AW301" s="512"/>
      <c r="AY301" s="515"/>
      <c r="AZ301" s="512"/>
      <c r="BD301" s="515"/>
      <c r="BE301" s="515"/>
      <c r="BF301" s="515"/>
      <c r="BG301" s="515"/>
      <c r="BH301" s="1420"/>
      <c r="BI301" s="515"/>
      <c r="BJ301" s="1921"/>
      <c r="BK301" s="915"/>
      <c r="BL301" s="915"/>
      <c r="BM301" s="915"/>
      <c r="BN301" s="915"/>
      <c r="BO301" s="915"/>
      <c r="BP301" s="915"/>
      <c r="BQ301" s="915"/>
      <c r="BR301" s="918"/>
      <c r="BS301" s="921"/>
      <c r="BT301" s="921"/>
      <c r="BU301" s="921"/>
      <c r="BV301" s="921"/>
      <c r="BW301" s="403"/>
      <c r="BX301" s="373"/>
      <c r="BY301" s="373"/>
      <c r="BZ301" s="373"/>
      <c r="CA301" s="373"/>
      <c r="CB301" s="921"/>
      <c r="CC301" s="921"/>
      <c r="CD301" s="921"/>
      <c r="CE301" s="921"/>
      <c r="CF301" s="921"/>
      <c r="CG301" s="921"/>
      <c r="CH301" s="921"/>
      <c r="CI301" s="921"/>
      <c r="CJ301" s="376"/>
      <c r="CK301" s="921"/>
      <c r="CL301" s="921"/>
      <c r="CM301" s="921"/>
      <c r="CN301" s="921"/>
      <c r="CO301" s="921"/>
      <c r="CP301" s="921"/>
      <c r="CQ301" s="921"/>
      <c r="CR301" s="921"/>
      <c r="CS301" s="921"/>
      <c r="CT301" s="921"/>
      <c r="CU301" s="921"/>
      <c r="CV301" s="921"/>
      <c r="CW301" s="921"/>
      <c r="CX301" s="921"/>
      <c r="CY301" s="921"/>
      <c r="CZ301" s="921"/>
      <c r="DA301" s="921"/>
      <c r="DB301" s="921"/>
      <c r="DC301" s="921"/>
      <c r="DD301" s="921"/>
      <c r="DE301" s="921"/>
      <c r="DF301" s="921"/>
      <c r="DG301" s="921"/>
      <c r="DH301" s="921"/>
      <c r="DI301" s="921"/>
      <c r="DJ301" s="921"/>
      <c r="DK301" s="921"/>
      <c r="DL301" s="921"/>
      <c r="DM301" s="921"/>
      <c r="DN301" s="921"/>
      <c r="DO301" s="921"/>
      <c r="DP301" s="921"/>
      <c r="DQ301" s="921"/>
      <c r="DR301" s="921"/>
      <c r="DS301" s="921"/>
      <c r="DT301" s="921"/>
      <c r="DU301" s="921"/>
      <c r="DV301" s="921"/>
      <c r="DW301" s="921"/>
      <c r="DX301" s="921"/>
      <c r="DY301" s="384"/>
      <c r="DZ301" s="384"/>
      <c r="EA301" s="384"/>
      <c r="EB301" s="384"/>
      <c r="EC301" s="384"/>
      <c r="ED301" s="384"/>
      <c r="EE301" s="384"/>
      <c r="EF301" s="384"/>
      <c r="EG301" s="384"/>
      <c r="EH301" s="918"/>
      <c r="EI301" s="918"/>
      <c r="EJ301" s="918"/>
      <c r="EK301" s="918"/>
      <c r="EL301" s="918"/>
      <c r="EM301" s="918"/>
      <c r="EN301" s="918"/>
      <c r="EO301" s="918"/>
      <c r="EP301" s="918"/>
      <c r="EQ301" s="918"/>
      <c r="ER301" s="919"/>
      <c r="ES301" s="919"/>
      <c r="ET301" s="59"/>
      <c r="EU301" s="59"/>
      <c r="EV301" s="59"/>
      <c r="EW301" s="920"/>
      <c r="EX301" s="920"/>
      <c r="EY301" s="920"/>
      <c r="FL301" s="59"/>
      <c r="FM301" s="59"/>
      <c r="FN301" s="913"/>
      <c r="FO301" s="913"/>
      <c r="FP301" s="59"/>
      <c r="FQ301" s="59"/>
      <c r="FR301" s="59"/>
      <c r="FS301" s="643"/>
      <c r="FT301" s="59"/>
      <c r="FU301" s="803"/>
      <c r="FV301" s="803"/>
      <c r="FW301" s="803"/>
      <c r="FX301" s="803"/>
      <c r="FY301" s="803"/>
      <c r="FZ301" s="803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6"/>
      <c r="GL301" s="629"/>
      <c r="GM301" s="630"/>
      <c r="GN301" s="56"/>
      <c r="GO301" s="56"/>
      <c r="GP301" s="56"/>
      <c r="GQ301" s="56"/>
      <c r="GR301" s="56"/>
      <c r="GS301" s="56"/>
      <c r="GT301" s="56"/>
      <c r="GU301" s="56"/>
      <c r="GV301" s="56"/>
      <c r="GW301" s="56"/>
      <c r="GX301" s="56"/>
      <c r="GY301" s="56"/>
      <c r="GZ301" s="56"/>
      <c r="HA301" s="56"/>
      <c r="HB301" s="56"/>
      <c r="HC301" s="56"/>
      <c r="HD301" s="56"/>
      <c r="HE301" s="56"/>
      <c r="HF301" s="56"/>
      <c r="HG301" s="56"/>
      <c r="HH301" s="630"/>
      <c r="HI301" s="630"/>
      <c r="HJ301" s="56"/>
      <c r="HK301" s="56"/>
      <c r="HL301" s="56"/>
      <c r="HM301" s="56"/>
      <c r="HN301" s="56"/>
      <c r="HO301" s="56"/>
      <c r="HP301" s="56"/>
      <c r="HQ301" s="56"/>
      <c r="HR301" s="56"/>
      <c r="HS301" s="56"/>
      <c r="HT301" s="56"/>
      <c r="HU301" s="56"/>
      <c r="HV301" s="56"/>
      <c r="HW301" s="56"/>
      <c r="HX301" s="56"/>
      <c r="HY301" s="56"/>
      <c r="HZ301" s="56"/>
      <c r="IA301" s="56"/>
      <c r="IB301" s="56"/>
      <c r="IC301" s="56"/>
    </row>
    <row r="302" spans="2:237" ht="19" hidden="1" customHeight="1">
      <c r="AW302" s="512"/>
      <c r="AY302" s="515"/>
      <c r="AZ302" s="512"/>
      <c r="BD302" s="515"/>
      <c r="BE302" s="515"/>
      <c r="BF302" s="515"/>
      <c r="BG302" s="515"/>
      <c r="BH302" s="1420"/>
      <c r="BI302" s="515"/>
      <c r="BJ302" s="914"/>
      <c r="BK302" s="915"/>
      <c r="BL302" s="915"/>
      <c r="BM302" s="915"/>
      <c r="BN302" s="915"/>
      <c r="BO302" s="915"/>
      <c r="BP302" s="915"/>
      <c r="BQ302" s="915"/>
      <c r="BR302" s="918"/>
      <c r="BS302" s="376"/>
      <c r="BT302" s="376"/>
      <c r="BU302" s="376"/>
      <c r="BV302" s="376"/>
      <c r="BW302" s="376"/>
      <c r="BX302" s="376"/>
      <c r="BY302" s="376"/>
      <c r="BZ302" s="376"/>
      <c r="CA302" s="376"/>
      <c r="CB302" s="376"/>
      <c r="CC302" s="376"/>
      <c r="CD302" s="376"/>
      <c r="CE302" s="376"/>
      <c r="CF302" s="376"/>
      <c r="CG302" s="376"/>
      <c r="CH302" s="376"/>
      <c r="CI302" s="376"/>
      <c r="CJ302" s="376"/>
      <c r="CK302" s="376"/>
      <c r="CL302" s="376"/>
      <c r="CM302" s="376"/>
      <c r="CN302" s="376"/>
      <c r="CO302" s="376"/>
      <c r="CP302" s="376"/>
      <c r="CQ302" s="376"/>
      <c r="CR302" s="376"/>
      <c r="CS302" s="376"/>
      <c r="CT302" s="376"/>
      <c r="CU302" s="375"/>
      <c r="CV302" s="375"/>
      <c r="CW302" s="375"/>
      <c r="CX302" s="375"/>
      <c r="CY302" s="375"/>
      <c r="CZ302" s="375"/>
      <c r="DA302" s="375"/>
      <c r="DB302" s="375"/>
      <c r="DC302" s="375"/>
      <c r="DD302" s="375"/>
      <c r="DE302" s="375"/>
      <c r="DF302" s="375"/>
      <c r="DG302" s="375"/>
      <c r="DH302" s="922"/>
      <c r="DI302" s="922"/>
      <c r="DJ302" s="922"/>
      <c r="DK302" s="922"/>
      <c r="DL302" s="922"/>
      <c r="DM302" s="922"/>
      <c r="DN302" s="922"/>
      <c r="DO302" s="922"/>
      <c r="DP302" s="922"/>
      <c r="DQ302" s="922"/>
      <c r="DR302" s="922"/>
      <c r="DS302" s="922"/>
      <c r="DT302" s="922"/>
      <c r="DU302" s="922"/>
      <c r="DV302" s="922"/>
      <c r="DW302" s="922"/>
      <c r="DX302" s="402"/>
      <c r="DY302" s="402"/>
      <c r="DZ302" s="402"/>
      <c r="EA302" s="402"/>
      <c r="EB302" s="402"/>
      <c r="EC302" s="402"/>
      <c r="ED302" s="402"/>
      <c r="EE302" s="402"/>
      <c r="EF302" s="402"/>
      <c r="EG302" s="402"/>
      <c r="EH302" s="918"/>
      <c r="EI302" s="918"/>
      <c r="EJ302" s="918"/>
      <c r="EK302" s="918"/>
      <c r="EL302" s="918"/>
      <c r="EM302" s="918"/>
      <c r="EN302" s="918"/>
      <c r="EO302" s="918"/>
      <c r="EP302" s="918"/>
      <c r="EQ302" s="918"/>
      <c r="ER302" s="919"/>
      <c r="ES302" s="919"/>
      <c r="ET302" s="59"/>
      <c r="EU302" s="59"/>
      <c r="EV302" s="59"/>
      <c r="EW302" s="920"/>
      <c r="EX302" s="920"/>
      <c r="EY302" s="920"/>
      <c r="FL302" s="59"/>
      <c r="FM302" s="59"/>
      <c r="FN302" s="913"/>
      <c r="FO302" s="913"/>
      <c r="FP302" s="59"/>
      <c r="FQ302" s="59"/>
      <c r="FR302" s="59"/>
      <c r="FS302" s="643"/>
      <c r="FT302" s="59"/>
      <c r="FU302" s="803"/>
      <c r="FV302" s="803"/>
      <c r="FW302" s="803"/>
      <c r="FX302" s="803"/>
      <c r="FY302" s="803"/>
      <c r="FZ302" s="803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6"/>
      <c r="GL302" s="629"/>
      <c r="GM302" s="630"/>
      <c r="GN302" s="56"/>
      <c r="GO302" s="56"/>
      <c r="GP302" s="56"/>
      <c r="GQ302" s="56"/>
      <c r="GR302" s="56"/>
      <c r="GS302" s="56"/>
      <c r="GT302" s="56"/>
      <c r="GU302" s="56"/>
      <c r="GV302" s="56"/>
      <c r="GW302" s="56"/>
      <c r="GX302" s="56"/>
      <c r="GY302" s="56"/>
      <c r="GZ302" s="56"/>
      <c r="HA302" s="56"/>
      <c r="HB302" s="56"/>
      <c r="HC302" s="56"/>
      <c r="HD302" s="56"/>
      <c r="HE302" s="56"/>
      <c r="HF302" s="56"/>
      <c r="HG302" s="56"/>
      <c r="HH302" s="630"/>
      <c r="HI302" s="630"/>
      <c r="HJ302" s="56"/>
      <c r="HK302" s="56"/>
      <c r="HL302" s="56"/>
      <c r="HM302" s="56"/>
      <c r="HN302" s="56"/>
      <c r="HO302" s="56"/>
      <c r="HP302" s="56"/>
      <c r="HQ302" s="56"/>
      <c r="HR302" s="56"/>
      <c r="HS302" s="56"/>
      <c r="HT302" s="56"/>
      <c r="HU302" s="56"/>
      <c r="HV302" s="56"/>
      <c r="HW302" s="56"/>
      <c r="HX302" s="56"/>
      <c r="HY302" s="56"/>
      <c r="HZ302" s="56"/>
      <c r="IA302" s="56"/>
      <c r="IB302" s="56"/>
      <c r="IC302" s="56"/>
    </row>
    <row r="303" spans="2:237" ht="19" hidden="1" customHeight="1">
      <c r="AW303" s="512"/>
      <c r="AZ303" s="512"/>
      <c r="BJ303" s="924"/>
      <c r="BK303" s="925"/>
      <c r="BL303" s="925"/>
      <c r="BM303" s="925"/>
      <c r="BN303" s="925"/>
      <c r="BO303" s="925"/>
      <c r="BP303" s="925"/>
      <c r="BQ303" s="925"/>
      <c r="BR303" s="919"/>
      <c r="BS303" s="919"/>
      <c r="BT303" s="919"/>
      <c r="BU303" s="919"/>
      <c r="BV303" s="919"/>
      <c r="BW303" s="919"/>
      <c r="BX303" s="919"/>
      <c r="BY303" s="919"/>
      <c r="BZ303" s="919"/>
      <c r="CA303" s="919"/>
      <c r="CB303" s="919"/>
      <c r="CC303" s="919"/>
      <c r="CD303" s="919"/>
      <c r="CE303" s="919"/>
      <c r="CF303" s="919"/>
      <c r="CG303" s="919"/>
      <c r="CH303" s="919"/>
      <c r="CI303" s="919"/>
      <c r="CJ303" s="919"/>
      <c r="CK303" s="919"/>
      <c r="CL303" s="919"/>
      <c r="CM303" s="919"/>
      <c r="CN303" s="919"/>
      <c r="CO303" s="919"/>
      <c r="CP303" s="919"/>
      <c r="CQ303" s="919"/>
      <c r="CR303" s="919"/>
      <c r="CS303" s="919"/>
      <c r="CT303" s="919"/>
      <c r="CU303" s="919"/>
      <c r="CV303" s="919"/>
      <c r="CW303" s="919"/>
      <c r="CX303" s="919"/>
      <c r="CY303" s="919"/>
      <c r="CZ303" s="919"/>
      <c r="DA303" s="919"/>
      <c r="DB303" s="919"/>
      <c r="DC303" s="919"/>
      <c r="DD303" s="926"/>
      <c r="DE303" s="919"/>
      <c r="DF303" s="919"/>
      <c r="DG303" s="919"/>
      <c r="DH303" s="919"/>
      <c r="DI303" s="919"/>
      <c r="DJ303" s="919"/>
      <c r="DK303" s="919"/>
      <c r="DL303" s="919"/>
      <c r="DM303" s="919"/>
      <c r="DN303" s="919"/>
      <c r="DO303" s="919"/>
      <c r="DP303" s="919"/>
      <c r="DQ303" s="919"/>
      <c r="DR303" s="919"/>
      <c r="DS303" s="919"/>
      <c r="DT303" s="919"/>
      <c r="DU303" s="919"/>
      <c r="DV303" s="919"/>
      <c r="DW303" s="919"/>
      <c r="DX303" s="919"/>
      <c r="DY303" s="919"/>
      <c r="DZ303" s="919"/>
      <c r="EA303" s="919"/>
      <c r="EB303" s="919"/>
      <c r="EC303" s="919"/>
      <c r="ED303" s="919"/>
      <c r="EE303" s="919"/>
      <c r="EF303" s="919"/>
      <c r="EG303" s="919"/>
      <c r="EH303" s="919"/>
      <c r="EI303" s="919"/>
      <c r="EJ303" s="919"/>
      <c r="EK303" s="919"/>
      <c r="EL303" s="919"/>
      <c r="EM303" s="919"/>
      <c r="EN303" s="919"/>
      <c r="EO303" s="919"/>
      <c r="EP303" s="919"/>
      <c r="EQ303" s="919"/>
      <c r="ER303" s="919"/>
      <c r="ES303" s="919"/>
      <c r="ET303" s="59"/>
      <c r="EU303" s="59"/>
      <c r="EV303" s="59"/>
      <c r="EW303" s="920"/>
      <c r="EX303" s="920"/>
      <c r="EY303" s="920"/>
      <c r="FL303" s="59"/>
      <c r="FM303" s="59"/>
      <c r="FN303" s="913"/>
      <c r="FO303" s="913"/>
      <c r="FP303" s="59"/>
      <c r="FQ303" s="59"/>
      <c r="FR303" s="59"/>
      <c r="FS303" s="643"/>
      <c r="FT303" s="59"/>
      <c r="FU303" s="803"/>
      <c r="FV303" s="803"/>
      <c r="FW303" s="803"/>
      <c r="FX303" s="803"/>
      <c r="FY303" s="803"/>
      <c r="FZ303" s="803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6"/>
      <c r="GL303" s="629"/>
      <c r="GM303" s="630"/>
      <c r="GN303" s="56"/>
      <c r="GO303" s="56"/>
      <c r="GP303" s="56"/>
      <c r="GQ303" s="56"/>
      <c r="GR303" s="56"/>
      <c r="GS303" s="56"/>
      <c r="GT303" s="56"/>
      <c r="GU303" s="56"/>
      <c r="GV303" s="56"/>
      <c r="GW303" s="56"/>
      <c r="GX303" s="56"/>
      <c r="GY303" s="56"/>
      <c r="GZ303" s="56"/>
      <c r="HA303" s="56"/>
      <c r="HB303" s="56"/>
      <c r="HC303" s="56"/>
      <c r="HD303" s="56"/>
      <c r="HE303" s="56"/>
      <c r="HF303" s="56"/>
      <c r="HG303" s="56"/>
      <c r="HH303" s="630"/>
      <c r="HI303" s="630"/>
      <c r="HJ303" s="56"/>
      <c r="HK303" s="56"/>
      <c r="HL303" s="56"/>
      <c r="HM303" s="56"/>
      <c r="HN303" s="56"/>
      <c r="HO303" s="56"/>
      <c r="HP303" s="56"/>
      <c r="HQ303" s="56"/>
      <c r="HR303" s="56"/>
      <c r="HS303" s="56"/>
      <c r="HT303" s="56"/>
      <c r="HU303" s="56"/>
      <c r="HV303" s="56"/>
      <c r="HW303" s="56"/>
      <c r="HX303" s="56"/>
      <c r="HY303" s="56"/>
      <c r="HZ303" s="56"/>
      <c r="IA303" s="56"/>
      <c r="IB303" s="56"/>
      <c r="IC303" s="56"/>
    </row>
    <row r="304" spans="2:237" ht="19" hidden="1" customHeight="1">
      <c r="BJ304" s="924"/>
      <c r="BK304" s="925"/>
      <c r="BL304" s="925"/>
      <c r="BM304" s="925"/>
      <c r="BN304" s="925"/>
      <c r="BO304" s="925"/>
      <c r="BP304" s="925"/>
      <c r="BQ304" s="925"/>
      <c r="BR304" s="919"/>
      <c r="BS304" s="919"/>
      <c r="BT304" s="919"/>
      <c r="BU304" s="919"/>
      <c r="BV304" s="919"/>
      <c r="BW304" s="919"/>
      <c r="BX304" s="919"/>
      <c r="BY304" s="919"/>
      <c r="BZ304" s="919"/>
      <c r="CA304" s="919"/>
      <c r="CB304" s="919"/>
      <c r="CC304" s="919"/>
      <c r="CD304" s="919"/>
      <c r="CE304" s="919"/>
      <c r="CF304" s="919"/>
      <c r="CG304" s="919"/>
      <c r="CH304" s="919"/>
      <c r="CI304" s="919"/>
      <c r="CJ304" s="919"/>
      <c r="CK304" s="919"/>
      <c r="CL304" s="919"/>
      <c r="CM304" s="919"/>
      <c r="CN304" s="919"/>
      <c r="CO304" s="919"/>
      <c r="CP304" s="919"/>
      <c r="CQ304" s="919"/>
      <c r="CR304" s="919"/>
      <c r="CS304" s="919"/>
      <c r="CT304" s="919"/>
      <c r="CU304" s="919"/>
      <c r="CV304" s="919"/>
      <c r="CW304" s="919"/>
      <c r="CX304" s="919"/>
      <c r="CY304" s="919"/>
      <c r="CZ304" s="919"/>
      <c r="DA304" s="919"/>
      <c r="DB304" s="919"/>
      <c r="DC304" s="919"/>
      <c r="DD304" s="926"/>
      <c r="DE304" s="919"/>
      <c r="DF304" s="919"/>
      <c r="DG304" s="919"/>
      <c r="DH304" s="919"/>
      <c r="DI304" s="919"/>
      <c r="DJ304" s="919"/>
      <c r="DK304" s="919"/>
      <c r="DL304" s="919"/>
      <c r="DM304" s="919"/>
      <c r="DN304" s="919"/>
      <c r="DO304" s="919"/>
      <c r="DP304" s="919"/>
      <c r="DQ304" s="919"/>
      <c r="DR304" s="919"/>
      <c r="DS304" s="919"/>
      <c r="DT304" s="919"/>
      <c r="DU304" s="919"/>
      <c r="DV304" s="919"/>
      <c r="DW304" s="919"/>
      <c r="DX304" s="919"/>
      <c r="DY304" s="919"/>
      <c r="DZ304" s="919"/>
      <c r="EA304" s="919"/>
      <c r="EB304" s="919"/>
      <c r="EC304" s="919"/>
      <c r="ED304" s="919"/>
      <c r="EE304" s="919"/>
      <c r="EF304" s="919"/>
      <c r="EG304" s="919"/>
      <c r="EH304" s="919"/>
      <c r="EI304" s="919"/>
      <c r="EJ304" s="919"/>
      <c r="EK304" s="919"/>
      <c r="EL304" s="919"/>
      <c r="EM304" s="919"/>
      <c r="EN304" s="919"/>
      <c r="EO304" s="919"/>
      <c r="EP304" s="919"/>
      <c r="EQ304" s="919"/>
      <c r="ER304" s="919"/>
      <c r="ES304" s="919"/>
      <c r="ET304" s="920"/>
      <c r="EU304" s="920"/>
      <c r="EV304" s="920"/>
      <c r="EW304" s="920"/>
      <c r="EX304" s="920"/>
      <c r="EY304" s="920"/>
      <c r="EZ304" s="56" t="s">
        <v>1</v>
      </c>
      <c r="FA304" s="56" t="s">
        <v>108</v>
      </c>
      <c r="FL304" s="59"/>
      <c r="FM304" s="59"/>
      <c r="FN304" s="59"/>
      <c r="FO304" s="59"/>
      <c r="FP304" s="59"/>
      <c r="FQ304" s="59"/>
      <c r="FR304" s="59"/>
      <c r="FS304" s="643"/>
      <c r="FT304" s="59"/>
      <c r="FU304" s="803"/>
      <c r="FV304" s="803"/>
      <c r="FW304" s="803"/>
      <c r="FX304" s="803"/>
      <c r="FY304" s="803"/>
      <c r="FZ304" s="803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665"/>
      <c r="GL304" s="667"/>
      <c r="GM304" s="668"/>
      <c r="GN304" s="665"/>
      <c r="GO304" s="679"/>
      <c r="GP304" s="679"/>
      <c r="GQ304" s="56"/>
      <c r="GR304" s="56"/>
      <c r="GS304" s="56"/>
      <c r="GT304" s="56"/>
      <c r="GU304" s="56"/>
      <c r="GV304" s="56"/>
      <c r="GW304" s="56"/>
      <c r="GX304" s="56"/>
      <c r="GY304" s="56"/>
      <c r="GZ304" s="56"/>
      <c r="HA304" s="56"/>
      <c r="HB304" s="56"/>
      <c r="HC304" s="56"/>
      <c r="HD304" s="56"/>
      <c r="HE304" s="56"/>
      <c r="HF304" s="56"/>
      <c r="HG304" s="56"/>
      <c r="HH304" s="56"/>
      <c r="HI304" s="56"/>
      <c r="HJ304" s="56"/>
      <c r="HK304" s="56"/>
      <c r="HL304" s="56"/>
      <c r="HM304" s="56"/>
      <c r="HN304" s="56"/>
      <c r="HO304" s="56"/>
      <c r="HP304" s="56"/>
      <c r="HQ304" s="56"/>
      <c r="HR304" s="56"/>
      <c r="HS304" s="56"/>
      <c r="HT304" s="56"/>
      <c r="HU304" s="56"/>
      <c r="HV304" s="56"/>
      <c r="HW304" s="56"/>
      <c r="HX304" s="56"/>
      <c r="HY304" s="56"/>
      <c r="HZ304" s="56"/>
      <c r="IA304" s="56"/>
      <c r="IB304" s="56"/>
      <c r="IC304" s="56"/>
    </row>
    <row r="305" spans="62:242" ht="20" hidden="1" customHeight="1" thickBot="1">
      <c r="BJ305" s="924"/>
      <c r="BK305" s="925"/>
      <c r="BL305" s="925"/>
      <c r="BM305" s="925"/>
      <c r="BN305" s="925"/>
      <c r="BO305" s="925"/>
      <c r="BP305" s="925"/>
      <c r="BQ305" s="925"/>
      <c r="BR305" s="919"/>
      <c r="BS305" s="919"/>
      <c r="BT305" s="919"/>
      <c r="BU305" s="919"/>
      <c r="BV305" s="919"/>
      <c r="BW305" s="919"/>
      <c r="BX305" s="919"/>
      <c r="BY305" s="919"/>
      <c r="BZ305" s="919"/>
      <c r="CA305" s="919"/>
      <c r="CB305" s="919"/>
      <c r="CC305" s="919"/>
      <c r="CD305" s="919"/>
      <c r="CE305" s="919"/>
      <c r="CF305" s="919"/>
      <c r="CG305" s="919"/>
      <c r="CH305" s="919"/>
      <c r="CI305" s="919"/>
      <c r="CJ305" s="919"/>
      <c r="CK305" s="919"/>
      <c r="CL305" s="919"/>
      <c r="CM305" s="919"/>
      <c r="CN305" s="919"/>
      <c r="CO305" s="919"/>
      <c r="CP305" s="919"/>
      <c r="CQ305" s="919"/>
      <c r="CR305" s="919"/>
      <c r="CS305" s="919"/>
      <c r="CT305" s="919"/>
      <c r="CU305" s="919"/>
      <c r="CV305" s="919"/>
      <c r="CW305" s="919"/>
      <c r="CX305" s="919"/>
      <c r="CY305" s="919"/>
      <c r="CZ305" s="919"/>
      <c r="DA305" s="919"/>
      <c r="DB305" s="919"/>
      <c r="DC305" s="919"/>
      <c r="DD305" s="926"/>
      <c r="DE305" s="919"/>
      <c r="DF305" s="919"/>
      <c r="DG305" s="919"/>
      <c r="DH305" s="919"/>
      <c r="DI305" s="919"/>
      <c r="DJ305" s="919"/>
      <c r="DK305" s="919"/>
      <c r="DL305" s="919"/>
      <c r="DM305" s="919"/>
      <c r="DN305" s="919"/>
      <c r="DO305" s="919"/>
      <c r="DP305" s="919"/>
      <c r="DQ305" s="919"/>
      <c r="DR305" s="919"/>
      <c r="DS305" s="919"/>
      <c r="DT305" s="919"/>
      <c r="DU305" s="919"/>
      <c r="DV305" s="919"/>
      <c r="DW305" s="919"/>
      <c r="DX305" s="919"/>
      <c r="DY305" s="919"/>
      <c r="DZ305" s="919"/>
      <c r="EA305" s="919"/>
      <c r="EB305" s="919"/>
      <c r="EC305" s="919"/>
      <c r="ED305" s="919"/>
      <c r="EE305" s="919"/>
      <c r="EF305" s="919"/>
      <c r="EG305" s="919"/>
      <c r="EH305" s="919"/>
      <c r="EI305" s="919"/>
      <c r="EJ305" s="919"/>
      <c r="EK305" s="919"/>
      <c r="EL305" s="919"/>
      <c r="EM305" s="919"/>
      <c r="EN305" s="919"/>
      <c r="EO305" s="919"/>
      <c r="EP305" s="919"/>
      <c r="EQ305" s="919"/>
      <c r="ER305" s="919"/>
      <c r="ES305" s="919"/>
      <c r="ET305" s="920"/>
      <c r="EU305" s="920"/>
      <c r="EV305" s="920"/>
      <c r="EW305" s="920"/>
      <c r="EX305" s="920"/>
      <c r="EY305" s="920"/>
      <c r="EZ305" s="56" t="s">
        <v>109</v>
      </c>
      <c r="FL305" s="59"/>
      <c r="FM305" s="59"/>
      <c r="FN305" s="59"/>
      <c r="FO305" s="59"/>
      <c r="FP305" s="59"/>
      <c r="FQ305" s="59"/>
      <c r="FR305" s="59"/>
      <c r="FS305" s="643"/>
      <c r="FT305" s="59"/>
      <c r="FU305" s="803"/>
      <c r="FV305" s="803"/>
      <c r="FW305" s="803"/>
      <c r="FX305" s="803"/>
      <c r="FY305" s="803"/>
      <c r="FZ305" s="803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665"/>
      <c r="GL305" s="667"/>
      <c r="GM305" s="668"/>
      <c r="GN305" s="665"/>
      <c r="GO305" s="56"/>
      <c r="GP305" s="679"/>
      <c r="GQ305" s="56"/>
      <c r="GR305" s="56"/>
      <c r="GS305" s="56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56"/>
      <c r="HG305" s="56"/>
      <c r="HH305" s="56"/>
      <c r="HI305" s="56"/>
      <c r="HJ305" s="56"/>
      <c r="HK305" s="56"/>
      <c r="HL305" s="56"/>
      <c r="HM305" s="56"/>
      <c r="HN305" s="56"/>
      <c r="HO305" s="56"/>
      <c r="HP305" s="56"/>
      <c r="HQ305" s="56"/>
      <c r="HR305" s="56"/>
      <c r="HS305" s="56"/>
      <c r="HT305" s="56"/>
      <c r="HU305" s="56"/>
      <c r="HV305" s="56"/>
      <c r="HW305" s="56"/>
      <c r="HX305" s="56"/>
      <c r="HY305" s="56"/>
      <c r="HZ305" s="56"/>
      <c r="IA305" s="56"/>
      <c r="IB305" s="56"/>
      <c r="IC305" s="56"/>
    </row>
    <row r="306" spans="62:242" ht="20" hidden="1" customHeight="1" thickTop="1">
      <c r="BJ306" s="924"/>
      <c r="BK306" s="925"/>
      <c r="BL306" s="925"/>
      <c r="BM306" s="925"/>
      <c r="BN306" s="925"/>
      <c r="BO306" s="925"/>
      <c r="BP306" s="925"/>
      <c r="BQ306" s="925"/>
      <c r="BR306" s="919"/>
      <c r="BS306" s="919"/>
      <c r="BT306" s="919"/>
      <c r="BU306" s="919"/>
      <c r="BV306" s="919"/>
      <c r="BW306" s="919"/>
      <c r="BX306" s="919"/>
      <c r="BY306" s="919"/>
      <c r="BZ306" s="919"/>
      <c r="CA306" s="919"/>
      <c r="CB306" s="919"/>
      <c r="CC306" s="919"/>
      <c r="CD306" s="919"/>
      <c r="CE306" s="919"/>
      <c r="CF306" s="919"/>
      <c r="CG306" s="919"/>
      <c r="CH306" s="919"/>
      <c r="CI306" s="919"/>
      <c r="CJ306" s="919"/>
      <c r="CK306" s="919"/>
      <c r="CL306" s="919"/>
      <c r="CM306" s="919"/>
      <c r="CN306" s="919"/>
      <c r="CO306" s="919"/>
      <c r="CP306" s="919"/>
      <c r="CQ306" s="919"/>
      <c r="CR306" s="919"/>
      <c r="CS306" s="919"/>
      <c r="CT306" s="919"/>
      <c r="CU306" s="919"/>
      <c r="CV306" s="919"/>
      <c r="CW306" s="919"/>
      <c r="CX306" s="919"/>
      <c r="CY306" s="919"/>
      <c r="CZ306" s="919"/>
      <c r="DA306" s="919"/>
      <c r="DB306" s="919"/>
      <c r="DC306" s="919"/>
      <c r="DD306" s="926"/>
      <c r="DE306" s="919"/>
      <c r="DF306" s="919"/>
      <c r="DG306" s="919"/>
      <c r="DH306" s="919"/>
      <c r="DI306" s="919"/>
      <c r="DJ306" s="919"/>
      <c r="DK306" s="919"/>
      <c r="DL306" s="919"/>
      <c r="DM306" s="919"/>
      <c r="DN306" s="919"/>
      <c r="DO306" s="919"/>
      <c r="DP306" s="919"/>
      <c r="DQ306" s="919"/>
      <c r="DR306" s="919"/>
      <c r="DS306" s="919"/>
      <c r="DT306" s="919"/>
      <c r="DU306" s="919"/>
      <c r="DV306" s="919"/>
      <c r="DW306" s="919"/>
      <c r="DX306" s="919"/>
      <c r="DY306" s="919"/>
      <c r="DZ306" s="919"/>
      <c r="EA306" s="919"/>
      <c r="EB306" s="919"/>
      <c r="EC306" s="919"/>
      <c r="ED306" s="919"/>
      <c r="EE306" s="919"/>
      <c r="EF306" s="919"/>
      <c r="EG306" s="919"/>
      <c r="EH306" s="919"/>
      <c r="EI306" s="919"/>
      <c r="EJ306" s="919"/>
      <c r="EK306" s="919"/>
      <c r="EL306" s="919"/>
      <c r="EM306" s="919"/>
      <c r="EN306" s="919"/>
      <c r="EO306" s="919"/>
      <c r="EP306" s="919"/>
      <c r="EQ306" s="919"/>
      <c r="ER306" s="919"/>
      <c r="ES306" s="919"/>
      <c r="ET306" s="920"/>
      <c r="EU306" s="920"/>
      <c r="EV306" s="920"/>
      <c r="EW306" s="920"/>
      <c r="EX306" s="920"/>
      <c r="EY306" s="920"/>
      <c r="EZ306" s="56" t="s">
        <v>49</v>
      </c>
      <c r="FA306" s="56">
        <f>AY9</f>
        <v>0</v>
      </c>
      <c r="FL306" s="59"/>
      <c r="FM306" s="928"/>
      <c r="FN306" s="59"/>
      <c r="FO306" s="913"/>
      <c r="FP306" s="59"/>
      <c r="FQ306" s="59"/>
      <c r="FR306" s="59"/>
      <c r="FS306" s="643"/>
      <c r="FT306" s="59"/>
      <c r="FU306" s="803"/>
      <c r="FV306" s="803"/>
      <c r="FW306" s="803"/>
      <c r="FX306" s="803"/>
      <c r="FY306" s="803"/>
      <c r="FZ306" s="803"/>
      <c r="GA306" s="614"/>
      <c r="GB306" s="614"/>
      <c r="GC306" s="614"/>
      <c r="GD306" s="614"/>
      <c r="GE306" s="614"/>
      <c r="GF306" s="614"/>
      <c r="GG306" s="614"/>
      <c r="GH306" s="614"/>
      <c r="GI306" s="614"/>
      <c r="GJ306" s="614"/>
      <c r="GK306" s="677"/>
      <c r="GL306" s="929"/>
      <c r="GM306" s="929"/>
      <c r="GN306" s="800"/>
      <c r="GO306" s="56"/>
      <c r="GP306" s="930"/>
      <c r="GQ306" s="56"/>
      <c r="GR306" s="56"/>
      <c r="GS306" s="56"/>
      <c r="GT306" s="56"/>
      <c r="GU306" s="56"/>
      <c r="GV306" s="56"/>
      <c r="GW306" s="56"/>
      <c r="GX306" s="56"/>
      <c r="GY306" s="56"/>
      <c r="GZ306" s="606"/>
      <c r="HA306" s="56"/>
      <c r="HB306" s="56"/>
      <c r="HC306" s="56"/>
      <c r="HD306" s="56"/>
      <c r="HE306" s="56"/>
      <c r="HF306" s="56"/>
      <c r="HG306" s="56"/>
      <c r="HH306" s="56"/>
      <c r="HI306" s="56"/>
      <c r="HJ306" s="56"/>
      <c r="HK306" s="56"/>
      <c r="HL306" s="56"/>
      <c r="HM306" s="56"/>
      <c r="HN306" s="56"/>
      <c r="HO306" s="56"/>
      <c r="HP306" s="56"/>
      <c r="HQ306" s="56"/>
      <c r="HR306" s="56"/>
      <c r="HS306" s="56"/>
      <c r="HT306" s="56"/>
      <c r="HU306" s="56"/>
      <c r="HV306" s="56"/>
      <c r="HW306" s="56"/>
      <c r="HX306" s="56"/>
      <c r="HY306" s="56"/>
      <c r="HZ306" s="56"/>
      <c r="IA306" s="56"/>
      <c r="IB306" s="56"/>
      <c r="IC306" s="56"/>
    </row>
    <row r="307" spans="62:242" ht="19" hidden="1" customHeight="1">
      <c r="BJ307" s="924"/>
      <c r="BK307" s="925"/>
      <c r="BL307" s="925"/>
      <c r="BM307" s="925"/>
      <c r="BN307" s="925"/>
      <c r="BO307" s="925"/>
      <c r="BP307" s="925"/>
      <c r="BQ307" s="925"/>
      <c r="BR307" s="919"/>
      <c r="BS307" s="931"/>
      <c r="BT307" s="919"/>
      <c r="BU307" s="919"/>
      <c r="BV307" s="919"/>
      <c r="BW307" s="919"/>
      <c r="CC307" s="919"/>
      <c r="EW307" s="59"/>
      <c r="EX307" s="59"/>
      <c r="EY307" s="59"/>
      <c r="EZ307" s="59" t="s">
        <v>110</v>
      </c>
      <c r="FA307" s="59">
        <f>AY12</f>
        <v>0</v>
      </c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1925"/>
      <c r="FP307" s="59"/>
      <c r="FQ307" s="59"/>
      <c r="FR307" s="933"/>
      <c r="FS307" s="614"/>
      <c r="FT307" s="59"/>
      <c r="FU307" s="803"/>
      <c r="FV307" s="803"/>
      <c r="FW307" s="803"/>
      <c r="FX307" s="803"/>
      <c r="FY307" s="803"/>
      <c r="FZ307" s="803"/>
      <c r="GA307" s="59"/>
      <c r="GB307" s="59"/>
      <c r="GC307" s="59"/>
      <c r="GD307" s="59"/>
      <c r="GE307" s="59"/>
      <c r="GF307" s="59"/>
      <c r="GG307" s="614"/>
      <c r="GH307" s="614"/>
      <c r="GI307" s="614"/>
      <c r="GJ307" s="59"/>
      <c r="GK307" s="665"/>
      <c r="GL307" s="800"/>
      <c r="GM307" s="677"/>
      <c r="GN307" s="800"/>
      <c r="GO307" s="679"/>
      <c r="GP307" s="930"/>
      <c r="GQ307" s="56"/>
      <c r="GR307" s="56"/>
      <c r="GS307" s="56"/>
      <c r="GT307" s="56"/>
      <c r="GU307" s="56"/>
      <c r="GV307" s="56"/>
      <c r="GW307" s="56"/>
      <c r="GX307" s="56"/>
      <c r="GY307" s="56"/>
      <c r="GZ307" s="56"/>
      <c r="HA307" s="56"/>
      <c r="HB307" s="56"/>
      <c r="HC307" s="56"/>
      <c r="HD307" s="56"/>
      <c r="HE307" s="56"/>
      <c r="HF307" s="56"/>
      <c r="HG307" s="56"/>
      <c r="HH307" s="56"/>
      <c r="HI307" s="56"/>
      <c r="HJ307" s="56"/>
      <c r="HK307" s="56"/>
      <c r="HL307" s="56"/>
      <c r="HM307" s="56"/>
      <c r="HN307" s="56"/>
      <c r="HO307" s="56"/>
      <c r="HP307" s="56"/>
      <c r="HQ307" s="56"/>
      <c r="HR307" s="56"/>
      <c r="HS307" s="56"/>
      <c r="HT307" s="56"/>
      <c r="HU307" s="56"/>
      <c r="HV307" s="56"/>
      <c r="HW307" s="56"/>
      <c r="HX307" s="56"/>
      <c r="HY307" s="56"/>
      <c r="HZ307" s="56"/>
      <c r="IA307" s="56"/>
      <c r="IB307" s="56"/>
      <c r="IC307" s="56"/>
    </row>
    <row r="308" spans="62:242" ht="19" hidden="1" customHeight="1">
      <c r="BJ308" s="924"/>
      <c r="BK308" s="925"/>
      <c r="BL308" s="925"/>
      <c r="BM308" s="925"/>
      <c r="BN308" s="925"/>
      <c r="BO308" s="925"/>
      <c r="BP308" s="925"/>
      <c r="BQ308" s="925"/>
      <c r="BR308" s="919"/>
      <c r="BS308" s="931"/>
      <c r="BT308" s="934"/>
      <c r="BU308" s="934"/>
      <c r="BV308" s="934"/>
      <c r="BW308" s="934"/>
      <c r="BX308" s="919"/>
      <c r="BY308" s="925"/>
      <c r="BZ308" s="925"/>
      <c r="CA308" s="934"/>
      <c r="CB308" s="934"/>
      <c r="CC308" s="934"/>
      <c r="CN308" s="391" t="s">
        <v>111</v>
      </c>
      <c r="DL308" s="935"/>
      <c r="DM308" s="935"/>
      <c r="DN308" s="935"/>
      <c r="DO308" s="935"/>
      <c r="DP308" s="935"/>
      <c r="DQ308" s="935"/>
      <c r="DR308" s="935"/>
      <c r="DS308" s="935"/>
      <c r="DT308" s="935"/>
      <c r="DU308" s="935"/>
      <c r="DV308" s="935"/>
      <c r="DW308" s="935"/>
      <c r="DX308" s="935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1925"/>
      <c r="FP308" s="59"/>
      <c r="FQ308" s="59"/>
      <c r="FR308" s="936"/>
      <c r="FS308" s="614"/>
      <c r="FT308" s="59"/>
      <c r="FU308" s="803"/>
      <c r="FV308" s="803"/>
      <c r="FW308" s="803"/>
      <c r="FX308" s="803"/>
      <c r="FY308" s="803"/>
      <c r="FZ308" s="803"/>
      <c r="GA308" s="936"/>
      <c r="GB308" s="936"/>
      <c r="GC308" s="936"/>
      <c r="GD308" s="936"/>
      <c r="GE308" s="936"/>
      <c r="GF308" s="936"/>
      <c r="GG308" s="59"/>
      <c r="GH308" s="614"/>
      <c r="GI308" s="614"/>
      <c r="GJ308" s="614"/>
      <c r="GK308" s="678"/>
      <c r="GL308" s="678"/>
      <c r="GM308" s="677"/>
      <c r="GN308" s="800"/>
      <c r="GO308" s="679"/>
      <c r="GP308" s="930"/>
      <c r="GQ308" s="56"/>
      <c r="GR308" s="56"/>
      <c r="GS308" s="56"/>
      <c r="GT308" s="56"/>
      <c r="GU308" s="56"/>
      <c r="GV308" s="56"/>
      <c r="GW308" s="56"/>
      <c r="GX308" s="56"/>
      <c r="GY308" s="56"/>
      <c r="GZ308" s="56"/>
      <c r="HA308" s="56"/>
      <c r="HB308" s="56"/>
      <c r="HC308" s="56"/>
      <c r="HD308" s="56"/>
      <c r="HE308" s="56"/>
      <c r="HF308" s="56"/>
      <c r="HG308" s="56"/>
      <c r="HH308" s="56"/>
      <c r="HI308" s="56"/>
      <c r="HJ308" s="56"/>
      <c r="HK308" s="56"/>
      <c r="HL308" s="56"/>
      <c r="HM308" s="56"/>
      <c r="HN308" s="56"/>
      <c r="HO308" s="56"/>
      <c r="HP308" s="56"/>
      <c r="HQ308" s="56"/>
      <c r="HR308" s="56"/>
      <c r="HS308" s="56"/>
      <c r="HT308" s="56"/>
      <c r="HU308" s="56"/>
      <c r="HV308" s="56"/>
      <c r="HW308" s="56"/>
      <c r="HX308" s="56"/>
      <c r="HY308" s="56"/>
      <c r="HZ308" s="56"/>
      <c r="IA308" s="56"/>
      <c r="IB308" s="56"/>
      <c r="IC308" s="56"/>
    </row>
    <row r="309" spans="62:242" ht="19" hidden="1" customHeight="1">
      <c r="BJ309" s="924"/>
      <c r="BK309" s="925"/>
      <c r="BL309" s="925"/>
      <c r="BM309" s="925"/>
      <c r="BN309" s="925"/>
      <c r="BO309" s="925"/>
      <c r="BP309" s="925"/>
      <c r="BQ309" s="925"/>
      <c r="BR309" s="919"/>
      <c r="BS309" s="931"/>
      <c r="BT309" s="925"/>
      <c r="BU309" s="925"/>
      <c r="BV309" s="925"/>
      <c r="BW309" s="925"/>
      <c r="CC309" s="919"/>
      <c r="CK309" s="921"/>
      <c r="CN309" s="391" t="s">
        <v>112</v>
      </c>
      <c r="DK309" s="935"/>
      <c r="DL309" s="935"/>
      <c r="DM309" s="935"/>
      <c r="DN309" s="935"/>
      <c r="DO309" s="935"/>
      <c r="DP309" s="935"/>
      <c r="DQ309" s="935"/>
      <c r="DR309" s="935"/>
      <c r="DS309" s="935"/>
      <c r="DT309" s="935"/>
      <c r="DU309" s="935"/>
      <c r="DV309" s="935"/>
      <c r="DW309" s="935"/>
      <c r="DX309" s="935"/>
      <c r="EW309" s="59"/>
      <c r="EX309" s="59"/>
      <c r="EY309" s="59"/>
      <c r="EZ309" s="59" t="s">
        <v>113</v>
      </c>
      <c r="FA309" s="59">
        <v>1</v>
      </c>
      <c r="FB309" s="59" t="s">
        <v>114</v>
      </c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1925"/>
      <c r="FP309" s="59"/>
      <c r="FQ309" s="59"/>
      <c r="FR309" s="59"/>
      <c r="FS309" s="614"/>
      <c r="FT309" s="59"/>
      <c r="FU309" s="803"/>
      <c r="FV309" s="803"/>
      <c r="FW309" s="803"/>
      <c r="FX309" s="803"/>
      <c r="FY309" s="803"/>
      <c r="FZ309" s="803"/>
      <c r="GA309" s="614"/>
      <c r="GB309" s="614"/>
      <c r="GC309" s="614"/>
      <c r="GD309" s="614"/>
      <c r="GE309" s="614"/>
      <c r="GF309" s="614"/>
      <c r="GG309" s="59"/>
      <c r="GH309" s="614"/>
      <c r="GI309" s="614"/>
      <c r="GJ309" s="614"/>
      <c r="GK309" s="677"/>
      <c r="GL309" s="677"/>
      <c r="GM309" s="677"/>
      <c r="GN309" s="800"/>
      <c r="GO309" s="679"/>
      <c r="GP309" s="679"/>
      <c r="GQ309" s="56"/>
      <c r="GR309" s="56"/>
      <c r="GS309" s="56"/>
      <c r="GT309" s="56"/>
      <c r="GU309" s="56"/>
      <c r="GV309" s="56"/>
      <c r="GW309" s="56"/>
      <c r="GX309" s="56"/>
      <c r="GY309" s="56"/>
      <c r="GZ309" s="56"/>
      <c r="HA309" s="56"/>
      <c r="HB309" s="56"/>
      <c r="HC309" s="56"/>
      <c r="HD309" s="56"/>
      <c r="HE309" s="56"/>
      <c r="HF309" s="56"/>
      <c r="HG309" s="56"/>
      <c r="HH309" s="56"/>
      <c r="HI309" s="56"/>
      <c r="HJ309" s="56"/>
      <c r="HK309" s="56"/>
      <c r="HL309" s="56"/>
      <c r="HM309" s="56"/>
      <c r="HN309" s="56"/>
      <c r="HO309" s="56"/>
      <c r="HP309" s="56"/>
      <c r="HQ309" s="56"/>
      <c r="HR309" s="56"/>
      <c r="HS309" s="56"/>
      <c r="HT309" s="56"/>
      <c r="HU309" s="56"/>
      <c r="HV309" s="56"/>
      <c r="HW309" s="56"/>
      <c r="HX309" s="56"/>
      <c r="HY309" s="56"/>
      <c r="HZ309" s="56"/>
      <c r="IA309" s="56"/>
      <c r="IB309" s="56"/>
      <c r="IC309" s="56"/>
    </row>
    <row r="310" spans="62:242" ht="19" hidden="1" customHeight="1">
      <c r="BJ310" s="924"/>
      <c r="BK310" s="925"/>
      <c r="BL310" s="925"/>
      <c r="BM310" s="925"/>
      <c r="BN310" s="925"/>
      <c r="BO310" s="925"/>
      <c r="BP310" s="925"/>
      <c r="BQ310" s="925"/>
      <c r="BR310" s="919"/>
      <c r="BS310" s="931"/>
      <c r="BT310" s="925"/>
      <c r="BU310" s="925"/>
      <c r="BV310" s="925"/>
      <c r="BW310" s="925"/>
      <c r="BX310" s="919"/>
      <c r="BY310" s="925"/>
      <c r="BZ310" s="925"/>
      <c r="CA310" s="919"/>
      <c r="CB310" s="919"/>
      <c r="CC310" s="919"/>
      <c r="DK310" s="935"/>
      <c r="DL310" s="935"/>
      <c r="DM310" s="935"/>
      <c r="DN310" s="935"/>
      <c r="DO310" s="935"/>
      <c r="DP310" s="935"/>
      <c r="DQ310" s="935"/>
      <c r="DR310" s="935"/>
      <c r="DS310" s="935"/>
      <c r="DT310" s="935"/>
      <c r="DU310" s="935"/>
      <c r="DV310" s="935"/>
      <c r="DW310" s="935"/>
      <c r="DX310" s="935"/>
      <c r="EW310" s="59"/>
      <c r="EX310" s="59"/>
      <c r="EY310" s="59"/>
      <c r="EZ310" s="59" t="s">
        <v>115</v>
      </c>
      <c r="FA310" s="59">
        <v>1</v>
      </c>
      <c r="FB310" s="59" t="s">
        <v>114</v>
      </c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1925"/>
      <c r="FP310" s="59"/>
      <c r="FQ310" s="59"/>
      <c r="FR310" s="59"/>
      <c r="FS310" s="643"/>
      <c r="FT310" s="59"/>
      <c r="FU310" s="803"/>
      <c r="FV310" s="803"/>
      <c r="FW310" s="803"/>
      <c r="FX310" s="803"/>
      <c r="FY310" s="803"/>
      <c r="FZ310" s="803"/>
      <c r="GA310" s="59"/>
      <c r="GB310" s="788"/>
      <c r="GC310" s="788"/>
      <c r="GD310" s="788"/>
      <c r="GE310" s="788"/>
      <c r="GF310" s="788"/>
      <c r="GG310" s="59"/>
      <c r="GH310" s="59"/>
      <c r="GI310" s="59"/>
      <c r="GJ310" s="59"/>
      <c r="GK310" s="56"/>
      <c r="GL310" s="629"/>
      <c r="GM310" s="668"/>
      <c r="GN310" s="56"/>
      <c r="GO310" s="930"/>
      <c r="GP310" s="679"/>
      <c r="GQ310" s="56"/>
      <c r="GR310" s="56"/>
      <c r="GS310" s="56"/>
      <c r="GT310" s="56"/>
      <c r="GU310" s="56"/>
      <c r="GV310" s="56"/>
      <c r="GW310" s="56"/>
      <c r="GX310" s="56"/>
      <c r="GY310" s="56"/>
      <c r="GZ310" s="56"/>
      <c r="HA310" s="56"/>
      <c r="HB310" s="56"/>
      <c r="HC310" s="56"/>
      <c r="HD310" s="56"/>
      <c r="HE310" s="56"/>
      <c r="HF310" s="56"/>
      <c r="HG310" s="56"/>
      <c r="HH310" s="56"/>
      <c r="HI310" s="56"/>
      <c r="HJ310" s="56"/>
      <c r="HK310" s="56"/>
      <c r="HL310" s="56"/>
      <c r="HM310" s="56"/>
      <c r="HN310" s="56"/>
      <c r="HO310" s="56"/>
      <c r="HP310" s="56"/>
      <c r="HQ310" s="56"/>
      <c r="HR310" s="56"/>
      <c r="HS310" s="56"/>
      <c r="HT310" s="56"/>
      <c r="HU310" s="56"/>
      <c r="HV310" s="56"/>
      <c r="HW310" s="56"/>
      <c r="HX310" s="56"/>
      <c r="HY310" s="56"/>
      <c r="HZ310" s="56"/>
      <c r="IA310" s="56"/>
      <c r="IB310" s="56"/>
      <c r="IC310" s="56"/>
    </row>
    <row r="311" spans="62:242" ht="19" hidden="1" customHeight="1">
      <c r="BJ311" s="924"/>
      <c r="BK311" s="925"/>
      <c r="BL311" s="925"/>
      <c r="BM311" s="925"/>
      <c r="BN311" s="925"/>
      <c r="BO311" s="925"/>
      <c r="BP311" s="925"/>
      <c r="BQ311" s="925"/>
      <c r="BR311" s="919"/>
      <c r="BS311" s="931"/>
      <c r="BT311" s="925"/>
      <c r="BU311" s="925"/>
      <c r="BV311" s="925"/>
      <c r="BW311" s="925"/>
      <c r="BX311" s="1896"/>
      <c r="BY311" s="1896"/>
      <c r="BZ311" s="1896"/>
      <c r="CA311" s="1896"/>
      <c r="CB311" s="1896"/>
      <c r="CC311" s="919"/>
      <c r="CN311" s="391" t="str">
        <f>IF(CE435&gt;0,CN309,IF(CE435=0,CN308))</f>
        <v>Fuel Funds</v>
      </c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1925"/>
      <c r="FP311" s="59"/>
      <c r="FQ311" s="59"/>
      <c r="FR311" s="59"/>
      <c r="FS311" s="643"/>
      <c r="FT311" s="59"/>
      <c r="FU311" s="803"/>
      <c r="FV311" s="803"/>
      <c r="FW311" s="803"/>
      <c r="FX311" s="803"/>
      <c r="FY311" s="803"/>
      <c r="FZ311" s="803"/>
      <c r="GA311" s="59"/>
      <c r="GB311" s="788"/>
      <c r="GC311" s="788"/>
      <c r="GD311" s="788"/>
      <c r="GE311" s="788"/>
      <c r="GF311" s="788"/>
      <c r="GG311" s="59"/>
      <c r="GH311" s="59"/>
      <c r="GI311" s="59"/>
      <c r="GJ311" s="59"/>
      <c r="GK311" s="56"/>
      <c r="GL311" s="629"/>
      <c r="GM311" s="668"/>
      <c r="GN311" s="56"/>
      <c r="GO311" s="930"/>
      <c r="GP311" s="679"/>
      <c r="GQ311" s="56"/>
      <c r="GR311" s="56"/>
      <c r="GS311" s="56"/>
      <c r="GT311" s="56"/>
      <c r="GU311" s="56"/>
      <c r="GV311" s="56"/>
      <c r="GW311" s="56"/>
      <c r="GX311" s="56"/>
      <c r="GY311" s="56"/>
      <c r="GZ311" s="56"/>
      <c r="HA311" s="56"/>
      <c r="HB311" s="56"/>
      <c r="HC311" s="56"/>
      <c r="HD311" s="56"/>
      <c r="HE311" s="56"/>
      <c r="HF311" s="56"/>
      <c r="HG311" s="56"/>
      <c r="HH311" s="56"/>
      <c r="HI311" s="56"/>
      <c r="HJ311" s="56"/>
      <c r="HK311" s="56"/>
      <c r="HL311" s="56"/>
      <c r="HM311" s="56"/>
      <c r="HN311" s="56"/>
      <c r="HO311" s="56"/>
      <c r="HP311" s="56"/>
      <c r="HQ311" s="56"/>
      <c r="HR311" s="56"/>
      <c r="HS311" s="56"/>
      <c r="HT311" s="56"/>
      <c r="HU311" s="56"/>
      <c r="HV311" s="56"/>
      <c r="HW311" s="56"/>
      <c r="HX311" s="56"/>
      <c r="HY311" s="56"/>
      <c r="HZ311" s="56"/>
      <c r="IA311" s="56"/>
      <c r="IB311" s="56"/>
      <c r="IC311" s="56"/>
    </row>
    <row r="312" spans="62:242" ht="19" hidden="1" customHeight="1">
      <c r="BJ312" s="924"/>
      <c r="BK312" s="925"/>
      <c r="BL312" s="925"/>
      <c r="BM312" s="925"/>
      <c r="BN312" s="925"/>
      <c r="BO312" s="925"/>
      <c r="BP312" s="925"/>
      <c r="BQ312" s="925"/>
      <c r="BR312" s="919"/>
      <c r="BS312" s="931"/>
      <c r="BT312" s="925"/>
      <c r="BU312" s="925"/>
      <c r="BV312" s="925"/>
      <c r="BW312" s="925"/>
      <c r="BX312" s="919"/>
      <c r="BY312" s="925"/>
      <c r="BZ312" s="925"/>
      <c r="CA312" s="919"/>
      <c r="CB312" s="919"/>
      <c r="CC312" s="919"/>
      <c r="CN312" s="1926" t="s">
        <v>116</v>
      </c>
      <c r="CO312" s="1926"/>
      <c r="CP312" s="1926"/>
      <c r="CQ312" s="1926"/>
      <c r="CR312" s="1926"/>
      <c r="CS312" s="1926"/>
      <c r="CT312" s="1926"/>
      <c r="CU312" s="1926"/>
      <c r="CV312" s="937"/>
      <c r="CW312" s="937"/>
      <c r="CX312" s="937"/>
      <c r="CY312" s="937"/>
      <c r="CZ312" s="937"/>
      <c r="DA312" s="937"/>
      <c r="DB312" s="937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1925"/>
      <c r="FP312" s="59"/>
      <c r="FQ312" s="59"/>
      <c r="FR312" s="59"/>
      <c r="FS312" s="643"/>
      <c r="FT312" s="59"/>
      <c r="FU312" s="803"/>
      <c r="FV312" s="803"/>
      <c r="FW312" s="803"/>
      <c r="FX312" s="803"/>
      <c r="FY312" s="803"/>
      <c r="FZ312" s="803"/>
      <c r="GA312" s="59"/>
      <c r="GB312" s="788"/>
      <c r="GC312" s="788"/>
      <c r="GD312" s="788"/>
      <c r="GE312" s="788"/>
      <c r="GF312" s="788"/>
      <c r="GG312" s="59"/>
      <c r="GH312" s="59"/>
      <c r="GI312" s="59"/>
      <c r="GJ312" s="59"/>
      <c r="GK312" s="56"/>
      <c r="GL312" s="629"/>
      <c r="GM312" s="668"/>
      <c r="GN312" s="56"/>
      <c r="GO312" s="930"/>
      <c r="GP312" s="679"/>
      <c r="GQ312" s="56"/>
      <c r="GR312" s="56"/>
      <c r="GS312" s="56"/>
      <c r="GT312" s="56"/>
      <c r="GU312" s="56"/>
      <c r="GV312" s="56"/>
      <c r="GW312" s="56"/>
      <c r="GX312" s="56"/>
      <c r="GY312" s="56"/>
      <c r="GZ312" s="56"/>
      <c r="HA312" s="56"/>
      <c r="HB312" s="56"/>
      <c r="HC312" s="56"/>
      <c r="HD312" s="56"/>
      <c r="HE312" s="56"/>
      <c r="HF312" s="56"/>
      <c r="HG312" s="56"/>
      <c r="HH312" s="56"/>
      <c r="HI312" s="56"/>
      <c r="HJ312" s="56"/>
      <c r="HK312" s="56"/>
      <c r="HL312" s="56"/>
      <c r="HM312" s="56"/>
      <c r="HN312" s="56"/>
      <c r="HO312" s="56"/>
      <c r="HP312" s="56"/>
      <c r="HQ312" s="56"/>
      <c r="HR312" s="56"/>
      <c r="HS312" s="56"/>
      <c r="HT312" s="56"/>
      <c r="HU312" s="56"/>
      <c r="HV312" s="56"/>
      <c r="HW312" s="56"/>
      <c r="HX312" s="56"/>
      <c r="HY312" s="56"/>
      <c r="HZ312" s="56"/>
      <c r="IA312" s="56"/>
      <c r="IB312" s="56"/>
      <c r="IC312" s="56"/>
    </row>
    <row r="313" spans="62:242" ht="20" hidden="1" customHeight="1" thickBot="1">
      <c r="BJ313" s="924"/>
      <c r="BK313" s="925"/>
      <c r="BL313" s="925"/>
      <c r="BM313" s="925"/>
      <c r="BN313" s="925"/>
      <c r="BO313" s="925"/>
      <c r="BP313" s="925"/>
      <c r="BQ313" s="925"/>
      <c r="BR313" s="919"/>
      <c r="BS313" s="931"/>
      <c r="BT313" s="925"/>
      <c r="BU313" s="925"/>
      <c r="BV313" s="925"/>
      <c r="BW313" s="925"/>
      <c r="BX313" s="919"/>
      <c r="BY313" s="925"/>
      <c r="BZ313" s="925"/>
      <c r="CA313" s="919"/>
      <c r="CB313" s="919"/>
      <c r="CC313" s="919"/>
      <c r="CN313" s="1926" t="s">
        <v>117</v>
      </c>
      <c r="CO313" s="1926"/>
      <c r="CP313" s="1926"/>
      <c r="CQ313" s="1926"/>
      <c r="CR313" s="1926"/>
      <c r="CS313" s="1926"/>
      <c r="CT313" s="1926"/>
      <c r="CU313" s="1926"/>
      <c r="CV313" s="937"/>
      <c r="CW313" s="937"/>
      <c r="CX313" s="937"/>
      <c r="CY313" s="937"/>
      <c r="CZ313" s="937"/>
      <c r="DA313" s="937"/>
      <c r="DB313" s="937"/>
      <c r="DK313" s="935"/>
      <c r="DL313" s="935"/>
      <c r="DM313" s="935"/>
      <c r="DN313" s="935"/>
      <c r="DO313" s="935"/>
      <c r="DP313" s="935"/>
      <c r="DQ313" s="935"/>
      <c r="DR313" s="935"/>
      <c r="DS313" s="935"/>
      <c r="DT313" s="935"/>
      <c r="DU313" s="935"/>
      <c r="DV313" s="935"/>
      <c r="DW313" s="935"/>
      <c r="DX313" s="935"/>
      <c r="DY313" s="935"/>
      <c r="DZ313" s="935"/>
      <c r="EA313" s="935"/>
      <c r="EB313" s="935"/>
      <c r="EC313" s="935"/>
      <c r="ED313" s="935"/>
      <c r="EE313" s="935"/>
      <c r="EF313" s="935"/>
      <c r="EG313" s="935"/>
      <c r="EH313" s="935"/>
      <c r="EI313" s="935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1925"/>
      <c r="FP313" s="59"/>
      <c r="FQ313" s="59"/>
      <c r="FR313" s="59"/>
      <c r="FS313" s="643"/>
      <c r="FT313" s="59"/>
      <c r="FU313" s="803"/>
      <c r="FV313" s="803"/>
      <c r="FW313" s="803"/>
      <c r="FX313" s="803"/>
      <c r="FY313" s="803"/>
      <c r="FZ313" s="803"/>
      <c r="GA313" s="938"/>
      <c r="GB313" s="938"/>
      <c r="GC313" s="938"/>
      <c r="GD313" s="938"/>
      <c r="GE313" s="938"/>
      <c r="GF313" s="938"/>
      <c r="GG313" s="614"/>
      <c r="GH313" s="614"/>
      <c r="GI313" s="614"/>
      <c r="GJ313" s="614"/>
      <c r="GK313" s="677"/>
      <c r="GL313" s="939"/>
      <c r="GM313" s="677"/>
      <c r="GN313" s="665"/>
      <c r="GO313" s="930"/>
      <c r="GP313" s="679"/>
      <c r="GQ313" s="56"/>
      <c r="GR313" s="56"/>
      <c r="GS313" s="56"/>
      <c r="GT313" s="56"/>
      <c r="GU313" s="56"/>
      <c r="GV313" s="56"/>
      <c r="GW313" s="56"/>
      <c r="GX313" s="56"/>
      <c r="GY313" s="56"/>
      <c r="GZ313" s="56"/>
      <c r="HA313" s="56"/>
      <c r="HB313" s="56"/>
      <c r="HC313" s="56"/>
      <c r="HD313" s="56"/>
      <c r="HE313" s="56"/>
      <c r="HF313" s="56"/>
      <c r="HG313" s="56"/>
      <c r="HH313" s="56"/>
      <c r="HI313" s="56"/>
      <c r="HJ313" s="56"/>
      <c r="HK313" s="56"/>
      <c r="HL313" s="56"/>
      <c r="HM313" s="56"/>
      <c r="HN313" s="56"/>
      <c r="HO313" s="56"/>
      <c r="HP313" s="56"/>
      <c r="HQ313" s="56"/>
      <c r="HR313" s="56"/>
      <c r="HS313" s="56"/>
      <c r="HT313" s="56"/>
      <c r="HU313" s="56"/>
      <c r="HV313" s="56"/>
      <c r="HW313" s="56"/>
      <c r="HX313" s="56"/>
      <c r="HY313" s="56"/>
      <c r="HZ313" s="56"/>
      <c r="IA313" s="56"/>
      <c r="IB313" s="56"/>
      <c r="IC313" s="56"/>
    </row>
    <row r="314" spans="62:242" ht="20" hidden="1" customHeight="1" thickBot="1">
      <c r="BJ314" s="924"/>
      <c r="BK314" s="925"/>
      <c r="BL314" s="925"/>
      <c r="BM314" s="925"/>
      <c r="BN314" s="925"/>
      <c r="BO314" s="925"/>
      <c r="BP314" s="925"/>
      <c r="BQ314" s="925"/>
      <c r="BR314" s="919"/>
      <c r="BS314" s="919"/>
      <c r="BT314" s="925"/>
      <c r="BU314" s="925"/>
      <c r="BV314" s="925"/>
      <c r="BW314" s="925"/>
      <c r="BX314" s="919"/>
      <c r="BY314" s="925"/>
      <c r="BZ314" s="925"/>
      <c r="CA314" s="919"/>
      <c r="CB314" s="919"/>
      <c r="CC314" s="919"/>
      <c r="DK314" s="935"/>
      <c r="DL314" s="935"/>
      <c r="DM314" s="935"/>
      <c r="DN314" s="935"/>
      <c r="DO314" s="935"/>
      <c r="DP314" s="935"/>
      <c r="DQ314" s="935"/>
      <c r="DR314" s="935"/>
      <c r="DS314" s="935"/>
      <c r="DT314" s="935"/>
      <c r="DU314" s="935"/>
      <c r="DV314" s="935"/>
      <c r="DW314" s="935"/>
      <c r="DX314" s="935"/>
      <c r="DY314" s="935"/>
      <c r="DZ314" s="935"/>
      <c r="EA314" s="935"/>
      <c r="EB314" s="935"/>
      <c r="EC314" s="935"/>
      <c r="ED314" s="935"/>
      <c r="EE314" s="935"/>
      <c r="EF314" s="935"/>
      <c r="EG314" s="935"/>
      <c r="EH314" s="935"/>
      <c r="EI314" s="935"/>
      <c r="EW314" s="59"/>
      <c r="EX314" s="59"/>
      <c r="EY314" s="59"/>
      <c r="EZ314" s="940" t="s">
        <v>118</v>
      </c>
      <c r="FA314" s="56" t="s">
        <v>108</v>
      </c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1925"/>
      <c r="FP314" s="59"/>
      <c r="FQ314" s="59"/>
      <c r="FR314" s="59"/>
      <c r="FS314" s="59"/>
      <c r="FT314" s="59"/>
      <c r="FU314" s="803"/>
      <c r="FV314" s="803"/>
      <c r="FW314" s="803"/>
      <c r="FX314" s="803"/>
      <c r="FY314" s="803"/>
      <c r="FZ314" s="803"/>
      <c r="GA314" s="614"/>
      <c r="GB314" s="614"/>
      <c r="GC314" s="614"/>
      <c r="GD314" s="614"/>
      <c r="GE314" s="614"/>
      <c r="GF314" s="614"/>
      <c r="GG314" s="614"/>
      <c r="GH314" s="614"/>
      <c r="GI314" s="614"/>
      <c r="GJ314" s="614"/>
      <c r="GK314" s="677"/>
      <c r="GL314" s="629"/>
      <c r="GM314" s="668"/>
      <c r="GN314" s="665"/>
      <c r="GO314" s="930"/>
      <c r="GP314" s="679"/>
      <c r="GQ314" s="56"/>
      <c r="GR314" s="56"/>
      <c r="GS314" s="56"/>
      <c r="GT314" s="56"/>
      <c r="GU314" s="56"/>
      <c r="GV314" s="56"/>
      <c r="GW314" s="56"/>
      <c r="GX314" s="56"/>
      <c r="GY314" s="56"/>
      <c r="GZ314" s="56"/>
      <c r="HA314" s="56"/>
      <c r="HB314" s="56"/>
      <c r="HC314" s="56"/>
      <c r="HD314" s="56"/>
      <c r="HE314" s="56"/>
      <c r="HF314" s="56"/>
      <c r="HG314" s="56"/>
      <c r="HH314" s="56"/>
      <c r="HI314" s="56"/>
      <c r="HJ314" s="56"/>
      <c r="HK314" s="56"/>
      <c r="HL314" s="56"/>
      <c r="HM314" s="56"/>
      <c r="HN314" s="56"/>
      <c r="HO314" s="56"/>
      <c r="HP314" s="56"/>
      <c r="HQ314" s="56"/>
      <c r="HR314" s="56"/>
      <c r="HS314" s="56"/>
      <c r="HT314" s="56"/>
      <c r="HU314" s="56"/>
      <c r="HV314" s="56"/>
      <c r="HW314" s="56"/>
      <c r="HX314" s="56"/>
      <c r="HY314" s="56"/>
      <c r="HZ314" s="56"/>
      <c r="IA314" s="56"/>
      <c r="IB314" s="56"/>
      <c r="IC314" s="56"/>
    </row>
    <row r="315" spans="62:242" ht="20" hidden="1" customHeight="1" thickBot="1">
      <c r="BJ315" s="924"/>
      <c r="BK315" s="925"/>
      <c r="BL315" s="925"/>
      <c r="BM315" s="925"/>
      <c r="BN315" s="925"/>
      <c r="BO315" s="925"/>
      <c r="BP315" s="925"/>
      <c r="BQ315" s="925"/>
      <c r="BR315" s="919"/>
      <c r="BS315" s="919"/>
      <c r="BT315" s="919"/>
      <c r="BU315" s="919"/>
      <c r="BV315" s="919"/>
      <c r="BW315" s="919"/>
      <c r="BX315" s="919"/>
      <c r="BY315" s="919"/>
      <c r="BZ315" s="919"/>
      <c r="CA315" s="919"/>
      <c r="CB315" s="919"/>
      <c r="CC315" s="919"/>
      <c r="CD315" s="919"/>
      <c r="CE315" s="919"/>
      <c r="CF315" s="919"/>
      <c r="CG315" s="919"/>
      <c r="CH315" s="919"/>
      <c r="CI315" s="919"/>
      <c r="CJ315" s="919"/>
      <c r="CK315" s="919"/>
      <c r="CL315" s="919"/>
      <c r="CM315" s="919"/>
      <c r="CN315" s="919"/>
      <c r="CO315" s="919"/>
      <c r="CP315" s="919"/>
      <c r="CQ315" s="919"/>
      <c r="CR315" s="919"/>
      <c r="CS315" s="919"/>
      <c r="CT315" s="919"/>
      <c r="CU315" s="919"/>
      <c r="CV315" s="919"/>
      <c r="CW315" s="919"/>
      <c r="CX315" s="919"/>
      <c r="CY315" s="919"/>
      <c r="CZ315" s="919"/>
      <c r="DA315" s="919"/>
      <c r="DB315" s="919"/>
      <c r="DC315" s="919"/>
      <c r="DD315" s="926"/>
      <c r="DE315" s="919"/>
      <c r="DF315" s="919"/>
      <c r="DG315" s="919"/>
      <c r="DH315" s="919"/>
      <c r="DI315" s="919"/>
      <c r="DJ315" s="919"/>
      <c r="DK315" s="935"/>
      <c r="DL315" s="935"/>
      <c r="DM315" s="935"/>
      <c r="DN315" s="935"/>
      <c r="DO315" s="935"/>
      <c r="DP315" s="935"/>
      <c r="DQ315" s="935"/>
      <c r="DR315" s="935"/>
      <c r="DS315" s="935"/>
      <c r="DT315" s="935"/>
      <c r="DU315" s="935"/>
      <c r="DV315" s="935"/>
      <c r="DW315" s="935"/>
      <c r="DX315" s="935"/>
      <c r="DY315" s="935"/>
      <c r="DZ315" s="935"/>
      <c r="EA315" s="935"/>
      <c r="EB315" s="935"/>
      <c r="EC315" s="935"/>
      <c r="ED315" s="935"/>
      <c r="EE315" s="935"/>
      <c r="EF315" s="935"/>
      <c r="EG315" s="935"/>
      <c r="EH315" s="935"/>
      <c r="EI315" s="935"/>
      <c r="EJ315" s="919"/>
      <c r="EK315" s="919"/>
      <c r="EL315" s="919"/>
      <c r="EM315" s="919"/>
      <c r="EN315" s="919"/>
      <c r="EO315" s="919"/>
      <c r="EP315" s="919"/>
      <c r="EQ315" s="919"/>
      <c r="ER315" s="919"/>
      <c r="ES315" s="919"/>
      <c r="ET315" s="920"/>
      <c r="EU315" s="920"/>
      <c r="EV315" s="920"/>
      <c r="EW315" s="920"/>
      <c r="EX315" s="920"/>
      <c r="EY315" s="920"/>
      <c r="EZ315" s="56" t="s">
        <v>109</v>
      </c>
      <c r="FL315" s="59"/>
      <c r="FM315" s="941"/>
      <c r="FN315" s="59"/>
      <c r="FO315" s="932"/>
      <c r="FP315" s="59"/>
      <c r="FQ315" s="59"/>
      <c r="FR315" s="59"/>
      <c r="FS315" s="59"/>
      <c r="FT315" s="59"/>
      <c r="FU315" s="59"/>
      <c r="FV315" s="59"/>
      <c r="FW315" s="59"/>
      <c r="FX315" s="59"/>
      <c r="FY315" s="643"/>
      <c r="FZ315" s="643"/>
      <c r="GA315" s="614"/>
      <c r="GB315" s="614"/>
      <c r="GC315" s="614"/>
      <c r="GD315" s="614"/>
      <c r="GE315" s="614"/>
      <c r="GF315" s="614"/>
      <c r="GG315" s="614"/>
      <c r="GH315" s="614"/>
      <c r="GI315" s="614"/>
      <c r="GJ315" s="614"/>
      <c r="GK315" s="677"/>
      <c r="GL315" s="939"/>
      <c r="GM315" s="668"/>
      <c r="GN315" s="665"/>
      <c r="GO315" s="606"/>
      <c r="GP315" s="679"/>
      <c r="GQ315" s="56"/>
      <c r="GR315" s="56"/>
      <c r="GS315" s="56"/>
      <c r="GT315" s="56"/>
      <c r="GU315" s="56"/>
      <c r="GV315" s="56"/>
      <c r="GW315" s="56"/>
      <c r="GX315" s="56"/>
      <c r="GY315" s="56"/>
      <c r="GZ315" s="56"/>
      <c r="HA315" s="56"/>
      <c r="HB315" s="56"/>
      <c r="HC315" s="56"/>
      <c r="HD315" s="56"/>
      <c r="HE315" s="56"/>
      <c r="HF315" s="56"/>
      <c r="HG315" s="56"/>
      <c r="HH315" s="56"/>
      <c r="HI315" s="56"/>
      <c r="HJ315" s="56"/>
      <c r="HK315" s="56"/>
      <c r="HL315" s="56"/>
      <c r="HM315" s="56"/>
      <c r="HN315" s="56"/>
      <c r="HO315" s="56"/>
      <c r="HP315" s="56"/>
      <c r="HQ315" s="56"/>
      <c r="HR315" s="56"/>
      <c r="HS315" s="56"/>
      <c r="HT315" s="56"/>
      <c r="HU315" s="56"/>
      <c r="HV315" s="56"/>
      <c r="HW315" s="56"/>
      <c r="HX315" s="56"/>
      <c r="HY315" s="56"/>
      <c r="HZ315" s="56"/>
      <c r="IA315" s="56"/>
      <c r="IB315" s="56"/>
      <c r="IC315" s="56"/>
    </row>
    <row r="316" spans="62:242" ht="20" hidden="1" customHeight="1" thickTop="1">
      <c r="BJ316" s="924"/>
      <c r="BK316" s="925"/>
      <c r="BL316" s="925"/>
      <c r="BM316" s="925"/>
      <c r="BN316" s="925"/>
      <c r="BO316" s="925"/>
      <c r="BP316" s="925"/>
      <c r="BQ316" s="925"/>
      <c r="BR316" s="919"/>
      <c r="BS316" s="919"/>
      <c r="BT316" s="919"/>
      <c r="BV316" s="827"/>
      <c r="BW316" s="827"/>
      <c r="BX316" s="827"/>
      <c r="BZ316" s="827"/>
      <c r="CA316" s="827"/>
      <c r="CB316" s="827"/>
      <c r="CC316" s="827"/>
      <c r="CD316" s="827"/>
      <c r="CF316" s="942"/>
      <c r="CG316" s="942"/>
      <c r="CH316" s="942"/>
      <c r="CI316" s="942"/>
      <c r="CJ316" s="942"/>
      <c r="CK316" s="942"/>
      <c r="CL316" s="942"/>
      <c r="CM316" s="942"/>
      <c r="CN316" s="942"/>
      <c r="CO316" s="942"/>
      <c r="CP316" s="942"/>
      <c r="CQ316" s="942"/>
      <c r="CR316" s="942"/>
      <c r="CS316" s="942"/>
      <c r="CU316" s="827"/>
      <c r="CV316" s="827"/>
      <c r="CW316" s="827"/>
      <c r="CX316" s="827"/>
      <c r="CY316" s="827"/>
      <c r="CZ316" s="827"/>
      <c r="DA316" s="827"/>
      <c r="DB316" s="827"/>
      <c r="DC316" s="827"/>
      <c r="DD316" s="827"/>
      <c r="DE316" s="827"/>
      <c r="DF316" s="827"/>
      <c r="DG316" s="919"/>
      <c r="DH316" s="1911" t="s">
        <v>86</v>
      </c>
      <c r="DI316" s="1911"/>
      <c r="DJ316" s="1911"/>
      <c r="DK316" s="1911"/>
      <c r="DL316" s="1911"/>
      <c r="DM316" s="1911"/>
      <c r="DN316" s="1911"/>
      <c r="DO316" s="1911"/>
      <c r="DP316" s="1911"/>
      <c r="DQ316" s="1911"/>
      <c r="DR316" s="1911"/>
      <c r="DS316" s="1911"/>
      <c r="DT316" s="1911"/>
      <c r="DU316" s="1911"/>
      <c r="DV316" s="1911"/>
      <c r="DW316" s="1911"/>
      <c r="DX316" s="1911"/>
      <c r="DY316" s="1911"/>
      <c r="DZ316" s="1911"/>
      <c r="EB316" s="557"/>
      <c r="EC316" s="557"/>
      <c r="ED316" s="557"/>
      <c r="EE316" s="557"/>
      <c r="EF316" s="557"/>
      <c r="EG316" s="919"/>
      <c r="EH316" s="919"/>
      <c r="EI316" s="919"/>
      <c r="EJ316" s="919"/>
      <c r="EK316" s="919"/>
      <c r="EL316" s="919"/>
      <c r="EM316" s="919"/>
      <c r="EN316" s="919"/>
      <c r="EO316" s="919"/>
      <c r="EP316" s="919"/>
      <c r="EQ316" s="919"/>
      <c r="ER316" s="919"/>
      <c r="ES316" s="919"/>
      <c r="ET316" s="920"/>
      <c r="EU316" s="920"/>
      <c r="EV316" s="920"/>
      <c r="EW316" s="920"/>
      <c r="EX316" s="920"/>
      <c r="EY316" s="920"/>
      <c r="EZ316" s="56" t="s">
        <v>119</v>
      </c>
      <c r="FA316" s="56">
        <f>AY19</f>
        <v>0</v>
      </c>
      <c r="FL316" s="59"/>
      <c r="FM316" s="59"/>
      <c r="FN316" s="59"/>
      <c r="FO316" s="59"/>
      <c r="FP316" s="59"/>
      <c r="FQ316" s="59"/>
      <c r="FR316" s="59"/>
      <c r="FS316" s="643"/>
      <c r="FT316" s="59"/>
      <c r="FU316" s="59"/>
      <c r="FV316" s="59"/>
      <c r="FW316" s="59"/>
      <c r="FX316" s="59"/>
      <c r="FY316" s="643"/>
      <c r="FZ316" s="643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665"/>
      <c r="GL316" s="667"/>
      <c r="GM316" s="668"/>
      <c r="GN316" s="665"/>
      <c r="GO316" s="679"/>
      <c r="GP316" s="679"/>
      <c r="GQ316" s="56"/>
      <c r="GR316" s="56"/>
      <c r="GS316" s="56"/>
      <c r="GT316" s="56"/>
      <c r="GU316" s="56"/>
      <c r="GV316" s="56"/>
      <c r="GW316" s="56"/>
      <c r="GX316" s="56"/>
      <c r="GY316" s="56"/>
      <c r="GZ316" s="56"/>
      <c r="HA316" s="56"/>
      <c r="HB316" s="56"/>
      <c r="HC316" s="56"/>
      <c r="HD316" s="56"/>
      <c r="HE316" s="56"/>
      <c r="HF316" s="56"/>
      <c r="HG316" s="56"/>
      <c r="HH316" s="56"/>
      <c r="HI316" s="56"/>
      <c r="HJ316" s="56"/>
      <c r="HK316" s="56"/>
      <c r="HL316" s="56"/>
      <c r="HM316" s="56"/>
      <c r="HN316" s="56"/>
      <c r="HO316" s="56"/>
      <c r="HP316" s="56"/>
      <c r="HQ316" s="56"/>
      <c r="HR316" s="56"/>
      <c r="HS316" s="56"/>
      <c r="HT316" s="56"/>
      <c r="HU316" s="56"/>
      <c r="HV316" s="56"/>
      <c r="HW316" s="56"/>
      <c r="HX316" s="56"/>
      <c r="HY316" s="56"/>
      <c r="HZ316" s="56"/>
      <c r="IA316" s="56"/>
      <c r="IB316" s="56"/>
      <c r="IC316" s="56"/>
    </row>
    <row r="317" spans="62:242" ht="19" hidden="1" customHeight="1">
      <c r="BJ317" s="924"/>
      <c r="BK317" s="925"/>
      <c r="BL317" s="925"/>
      <c r="BM317" s="925"/>
      <c r="BN317" s="925"/>
      <c r="BO317" s="925"/>
      <c r="BP317" s="925"/>
      <c r="BQ317" s="925"/>
      <c r="BR317" s="919"/>
      <c r="BS317" s="919"/>
      <c r="BT317" s="919"/>
      <c r="BU317" s="827"/>
      <c r="BV317" s="827"/>
      <c r="BW317" s="827"/>
      <c r="BX317" s="827"/>
      <c r="BY317" s="827"/>
      <c r="BZ317" s="827"/>
      <c r="CA317" s="827"/>
      <c r="CB317" s="827"/>
      <c r="CC317" s="827"/>
      <c r="CD317" s="827"/>
      <c r="CE317" s="942"/>
      <c r="CF317" s="942"/>
      <c r="CG317" s="942"/>
      <c r="CH317" s="942"/>
      <c r="CI317" s="942"/>
      <c r="CJ317" s="942"/>
      <c r="CK317" s="942"/>
      <c r="CL317" s="942"/>
      <c r="CM317" s="942"/>
      <c r="CN317" s="942"/>
      <c r="CO317" s="942"/>
      <c r="CP317" s="942"/>
      <c r="CQ317" s="942"/>
      <c r="CR317" s="942"/>
      <c r="CS317" s="942"/>
      <c r="CT317" s="827"/>
      <c r="CU317" s="827"/>
      <c r="CV317" s="827"/>
      <c r="CW317" s="827"/>
      <c r="CX317" s="827"/>
      <c r="CY317" s="827"/>
      <c r="CZ317" s="827"/>
      <c r="DA317" s="827"/>
      <c r="DB317" s="827"/>
      <c r="DC317" s="827"/>
      <c r="DD317" s="827"/>
      <c r="DE317" s="827"/>
      <c r="DF317" s="827"/>
      <c r="DG317" s="919"/>
      <c r="DH317" s="1911" t="s">
        <v>120</v>
      </c>
      <c r="DI317" s="1911"/>
      <c r="DJ317" s="1911"/>
      <c r="DK317" s="1911"/>
      <c r="DL317" s="1911"/>
      <c r="DM317" s="1911"/>
      <c r="DN317" s="1911"/>
      <c r="DO317" s="1911"/>
      <c r="DP317" s="1911"/>
      <c r="DQ317" s="1911"/>
      <c r="DR317" s="1911"/>
      <c r="DS317" s="1911"/>
      <c r="DT317" s="1911"/>
      <c r="DU317" s="1911"/>
      <c r="DV317" s="1911"/>
      <c r="DW317" s="1911"/>
      <c r="DX317" s="1911"/>
      <c r="DY317" s="1911"/>
      <c r="DZ317" s="1911"/>
      <c r="EB317" s="557"/>
      <c r="EC317" s="557"/>
      <c r="ED317" s="557"/>
      <c r="EE317" s="557"/>
      <c r="EF317" s="557"/>
      <c r="EG317" s="919"/>
      <c r="EH317" s="919"/>
      <c r="EI317" s="919"/>
      <c r="EJ317" s="919"/>
      <c r="EK317" s="919"/>
      <c r="EL317" s="919"/>
      <c r="EM317" s="919"/>
      <c r="EN317" s="919"/>
      <c r="EO317" s="919"/>
      <c r="EP317" s="919"/>
      <c r="EQ317" s="919"/>
      <c r="ER317" s="919"/>
      <c r="ES317" s="919"/>
      <c r="ET317" s="920"/>
      <c r="EU317" s="920"/>
      <c r="EV317" s="920"/>
      <c r="EW317" s="920"/>
      <c r="EX317" s="920"/>
      <c r="EY317" s="920"/>
      <c r="EZ317" s="56" t="s">
        <v>121</v>
      </c>
      <c r="FA317" s="56">
        <f>AY22</f>
        <v>0</v>
      </c>
      <c r="FL317" s="59"/>
      <c r="FM317" s="59"/>
      <c r="FN317" s="59"/>
      <c r="FO317" s="59"/>
      <c r="FP317" s="59"/>
      <c r="FQ317" s="59"/>
      <c r="FR317" s="59"/>
      <c r="FS317" s="643"/>
      <c r="FT317" s="59"/>
      <c r="FU317" s="59"/>
      <c r="FV317" s="59"/>
      <c r="FW317" s="59"/>
      <c r="FX317" s="59"/>
      <c r="FY317" s="643"/>
      <c r="FZ317" s="643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665"/>
      <c r="GL317" s="667"/>
      <c r="GM317" s="668"/>
      <c r="GN317" s="665"/>
      <c r="GO317" s="679"/>
      <c r="GP317" s="679"/>
      <c r="GQ317" s="56"/>
      <c r="GR317" s="56"/>
      <c r="GS317" s="56"/>
      <c r="GT317" s="56"/>
      <c r="GU317" s="56"/>
      <c r="GV317" s="56"/>
      <c r="GW317" s="56"/>
      <c r="GX317" s="56"/>
      <c r="GY317" s="56"/>
      <c r="GZ317" s="56"/>
      <c r="HA317" s="56"/>
      <c r="HB317" s="56"/>
      <c r="HC317" s="56"/>
      <c r="HD317" s="56"/>
      <c r="HE317" s="56"/>
      <c r="HF317" s="56"/>
      <c r="HG317" s="56"/>
      <c r="HH317" s="56"/>
      <c r="HI317" s="56"/>
      <c r="HJ317" s="56"/>
      <c r="HK317" s="56"/>
      <c r="HL317" s="56"/>
      <c r="HM317" s="56"/>
      <c r="HN317" s="56"/>
      <c r="HO317" s="56"/>
      <c r="HP317" s="56"/>
      <c r="HQ317" s="56"/>
      <c r="HR317" s="56"/>
      <c r="HS317" s="56"/>
      <c r="HT317" s="56"/>
      <c r="HU317" s="56"/>
      <c r="HV317" s="56"/>
      <c r="HW317" s="56"/>
      <c r="HX317" s="56"/>
      <c r="HY317" s="56"/>
      <c r="HZ317" s="56"/>
      <c r="IA317" s="56"/>
      <c r="IB317" s="56"/>
      <c r="IC317" s="56"/>
    </row>
    <row r="318" spans="62:242" ht="19" hidden="1" customHeight="1">
      <c r="BJ318" s="924"/>
      <c r="BK318" s="925"/>
      <c r="BL318" s="925"/>
      <c r="BM318" s="925"/>
      <c r="BN318" s="925"/>
      <c r="BO318" s="925"/>
      <c r="BP318" s="925"/>
      <c r="BQ318" s="925"/>
      <c r="BR318" s="919"/>
      <c r="BS318" s="919"/>
      <c r="BT318" s="919"/>
      <c r="BU318" s="1912" t="s">
        <v>78</v>
      </c>
      <c r="BV318" s="1912"/>
      <c r="BW318" s="1912"/>
      <c r="BX318" s="1912"/>
      <c r="BY318" s="1912" t="s">
        <v>122</v>
      </c>
      <c r="BZ318" s="1912"/>
      <c r="CA318" s="1912"/>
      <c r="CB318" s="1912"/>
      <c r="CC318" s="1912"/>
      <c r="CD318" s="1912"/>
      <c r="CE318" s="1913" t="s">
        <v>123</v>
      </c>
      <c r="CF318" s="1913"/>
      <c r="CG318" s="1913"/>
      <c r="CH318" s="1913"/>
      <c r="CI318" s="1913"/>
      <c r="CJ318" s="1913"/>
      <c r="CK318" s="1913"/>
      <c r="CL318" s="1913"/>
      <c r="CM318" s="1913"/>
      <c r="CN318" s="1913"/>
      <c r="CO318" s="1913"/>
      <c r="CP318" s="1913"/>
      <c r="CQ318" s="1913"/>
      <c r="CR318" s="1913"/>
      <c r="CS318" s="1913"/>
      <c r="CT318" s="1912" t="s">
        <v>124</v>
      </c>
      <c r="CU318" s="1912"/>
      <c r="CV318" s="1912"/>
      <c r="CW318" s="1912"/>
      <c r="CX318" s="1912"/>
      <c r="CY318" s="1912"/>
      <c r="CZ318" s="1912"/>
      <c r="DA318" s="1912"/>
      <c r="DB318" s="1912"/>
      <c r="DC318" s="1912"/>
      <c r="DD318" s="1912"/>
      <c r="DE318" s="1912"/>
      <c r="DF318" s="1912"/>
      <c r="DG318" s="919"/>
      <c r="DH318" s="1911" t="s">
        <v>125</v>
      </c>
      <c r="DI318" s="1911"/>
      <c r="DJ318" s="1911"/>
      <c r="DK318" s="1911"/>
      <c r="DL318" s="1911"/>
      <c r="DM318" s="1911"/>
      <c r="DN318" s="1911"/>
      <c r="DO318" s="1911"/>
      <c r="DP318" s="1911"/>
      <c r="DQ318" s="1911"/>
      <c r="DR318" s="1911"/>
      <c r="DS318" s="1911"/>
      <c r="DT318" s="1911"/>
      <c r="DU318" s="1911"/>
      <c r="DV318" s="1911"/>
      <c r="DW318" s="1911"/>
      <c r="DX318" s="1911"/>
      <c r="DY318" s="1911"/>
      <c r="DZ318" s="1911"/>
      <c r="EB318" s="557"/>
      <c r="EC318" s="557"/>
      <c r="ED318" s="557"/>
      <c r="EE318" s="557"/>
      <c r="EF318" s="557"/>
      <c r="EG318" s="919"/>
      <c r="EH318" s="919"/>
      <c r="EI318" s="919"/>
      <c r="EJ318" s="919"/>
      <c r="EK318" s="919"/>
      <c r="EL318" s="919"/>
      <c r="EM318" s="919"/>
      <c r="EN318" s="919"/>
      <c r="EO318" s="919"/>
      <c r="EP318" s="919"/>
      <c r="EQ318" s="919"/>
      <c r="ER318" s="919"/>
      <c r="ES318" s="919"/>
      <c r="ET318" s="920"/>
      <c r="EU318" s="920"/>
      <c r="EV318" s="920"/>
      <c r="EW318" s="920"/>
      <c r="EX318" s="920"/>
      <c r="EY318" s="920"/>
      <c r="EZ318" s="56" t="s">
        <v>126</v>
      </c>
      <c r="FA318" s="56">
        <f>AY25</f>
        <v>0</v>
      </c>
      <c r="FL318" s="59"/>
      <c r="FM318" s="59"/>
      <c r="FN318" s="59"/>
      <c r="FO318" s="59"/>
      <c r="FP318" s="59"/>
      <c r="FQ318" s="59"/>
      <c r="FR318" s="59"/>
      <c r="FS318" s="643"/>
      <c r="FT318" s="59"/>
      <c r="FU318" s="59"/>
      <c r="FV318" s="59"/>
      <c r="FW318" s="59"/>
      <c r="FX318" s="59"/>
      <c r="FY318" s="643"/>
      <c r="FZ318" s="643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665"/>
      <c r="GL318" s="667"/>
      <c r="GM318" s="668"/>
      <c r="GN318" s="665"/>
      <c r="GO318" s="679"/>
      <c r="GP318" s="679"/>
      <c r="GQ318" s="56"/>
      <c r="GR318" s="56"/>
      <c r="GS318" s="56"/>
      <c r="GT318" s="56"/>
      <c r="GU318" s="56"/>
      <c r="GV318" s="56"/>
      <c r="GW318" s="56"/>
      <c r="GX318" s="56"/>
      <c r="GY318" s="56"/>
      <c r="GZ318" s="56"/>
      <c r="HA318" s="56"/>
      <c r="HB318" s="56"/>
      <c r="HC318" s="56"/>
      <c r="HD318" s="56"/>
      <c r="HE318" s="56"/>
      <c r="HF318" s="56"/>
      <c r="HG318" s="56"/>
      <c r="HH318" s="56"/>
      <c r="HI318" s="56"/>
      <c r="HJ318" s="56"/>
      <c r="HK318" s="56"/>
      <c r="HL318" s="56"/>
      <c r="HM318" s="56"/>
      <c r="HN318" s="56"/>
      <c r="HO318" s="56"/>
      <c r="HP318" s="56"/>
      <c r="HQ318" s="56"/>
      <c r="HR318" s="56"/>
      <c r="HS318" s="56"/>
      <c r="HT318" s="56"/>
      <c r="HU318" s="56"/>
      <c r="HV318" s="56"/>
      <c r="HW318" s="56"/>
      <c r="HX318" s="56"/>
      <c r="HY318" s="56"/>
      <c r="HZ318" s="56"/>
      <c r="IA318" s="56"/>
      <c r="IB318" s="56"/>
      <c r="IC318" s="56"/>
    </row>
    <row r="319" spans="62:242" ht="19" hidden="1" customHeight="1">
      <c r="BJ319" s="924"/>
      <c r="BK319" s="925"/>
      <c r="BL319" s="925"/>
      <c r="BM319" s="925"/>
      <c r="BN319" s="925"/>
      <c r="BO319" s="925"/>
      <c r="BP319" s="925"/>
      <c r="BQ319" s="925"/>
      <c r="BR319" s="919"/>
      <c r="BS319" s="919"/>
      <c r="BT319" s="919"/>
      <c r="BU319" s="919"/>
      <c r="BV319" s="919"/>
      <c r="BW319" s="919"/>
      <c r="BX319" s="919"/>
      <c r="BY319" s="919"/>
      <c r="BZ319" s="919"/>
      <c r="CA319" s="919"/>
      <c r="CB319" s="919"/>
      <c r="CC319" s="919"/>
      <c r="CD319" s="919"/>
      <c r="CE319" s="919"/>
      <c r="CF319" s="919"/>
      <c r="CG319" s="919"/>
      <c r="CH319" s="919"/>
      <c r="CI319" s="919"/>
      <c r="CJ319" s="919"/>
      <c r="CK319" s="919"/>
      <c r="CL319" s="919"/>
      <c r="CM319" s="919"/>
      <c r="CN319" s="919"/>
      <c r="CO319" s="919"/>
      <c r="CP319" s="919"/>
      <c r="CQ319" s="919"/>
      <c r="CR319" s="919"/>
      <c r="CS319" s="919"/>
      <c r="CT319" s="919"/>
      <c r="CU319" s="919"/>
      <c r="CV319" s="919"/>
      <c r="CW319" s="919"/>
      <c r="CX319" s="919"/>
      <c r="CY319" s="919"/>
      <c r="CZ319" s="919"/>
      <c r="DA319" s="919"/>
      <c r="DB319" s="919"/>
      <c r="DC319" s="919"/>
      <c r="DD319" s="926"/>
      <c r="DE319" s="919"/>
      <c r="DF319" s="919"/>
      <c r="DG319" s="919"/>
      <c r="DH319" s="919"/>
      <c r="DI319" s="919"/>
      <c r="DJ319" s="919"/>
      <c r="DK319" s="919"/>
      <c r="DL319" s="919"/>
      <c r="DM319" s="919"/>
      <c r="DN319" s="919"/>
      <c r="DO319" s="919"/>
      <c r="DP319" s="919"/>
      <c r="DQ319" s="919"/>
      <c r="DR319" s="919"/>
      <c r="DS319" s="919"/>
      <c r="DT319" s="919"/>
      <c r="DU319" s="919"/>
      <c r="DV319" s="919"/>
      <c r="DW319" s="919"/>
      <c r="DX319" s="919"/>
      <c r="DY319" s="919"/>
      <c r="DZ319" s="919"/>
      <c r="EA319" s="919"/>
      <c r="EB319" s="919"/>
      <c r="EC319" s="919"/>
      <c r="ED319" s="919"/>
      <c r="EE319" s="919"/>
      <c r="EF319" s="919"/>
      <c r="EG319" s="919"/>
      <c r="EH319" s="919"/>
      <c r="EI319" s="919"/>
      <c r="EJ319" s="919"/>
      <c r="EK319" s="919"/>
      <c r="EL319" s="919"/>
      <c r="EM319" s="919"/>
      <c r="EN319" s="919"/>
      <c r="EO319" s="919"/>
      <c r="EP319" s="919"/>
      <c r="EQ319" s="919"/>
      <c r="ER319" s="919"/>
      <c r="ES319" s="919"/>
      <c r="ET319" s="920"/>
      <c r="EU319" s="920"/>
      <c r="EV319" s="920"/>
      <c r="EW319" s="920"/>
      <c r="EX319" s="920"/>
      <c r="EY319" s="920"/>
      <c r="FL319" s="59"/>
      <c r="FM319" s="59"/>
      <c r="FN319" s="59"/>
      <c r="FO319" s="59"/>
      <c r="FP319" s="59"/>
      <c r="FQ319" s="59"/>
      <c r="FR319" s="59"/>
      <c r="FS319" s="643"/>
      <c r="FT319" s="59"/>
      <c r="FU319" s="59"/>
      <c r="FV319" s="59"/>
      <c r="FW319" s="59"/>
      <c r="FX319" s="59"/>
      <c r="FY319" s="643"/>
      <c r="FZ319" s="643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665"/>
      <c r="GL319" s="667"/>
      <c r="GM319" s="668"/>
      <c r="GN319" s="665"/>
      <c r="GO319" s="56"/>
      <c r="GP319" s="56"/>
      <c r="GQ319" s="56"/>
      <c r="GR319" s="56"/>
      <c r="GS319" s="56"/>
      <c r="GT319" s="56"/>
      <c r="GU319" s="604"/>
      <c r="GV319" s="604"/>
      <c r="GW319" s="606"/>
      <c r="GX319" s="56"/>
      <c r="GY319" s="56"/>
      <c r="GZ319" s="943"/>
      <c r="HA319" s="943"/>
      <c r="HB319" s="943"/>
      <c r="HC319" s="56"/>
      <c r="HD319" s="56"/>
      <c r="HE319" s="56"/>
      <c r="HF319" s="56"/>
      <c r="HG319" s="56"/>
      <c r="HH319" s="56"/>
      <c r="HI319" s="56"/>
      <c r="HJ319" s="56"/>
      <c r="HK319" s="56"/>
      <c r="HL319" s="56"/>
      <c r="HM319" s="56"/>
      <c r="HN319" s="56"/>
      <c r="HO319" s="56"/>
      <c r="HP319" s="56"/>
      <c r="HQ319" s="56"/>
      <c r="HR319" s="56"/>
      <c r="HS319" s="56"/>
      <c r="HT319" s="56"/>
      <c r="HU319" s="56"/>
      <c r="HV319" s="56"/>
      <c r="HW319" s="56"/>
      <c r="HX319" s="56"/>
      <c r="HY319" s="59"/>
      <c r="HZ319" s="59"/>
      <c r="IA319" s="59"/>
      <c r="IB319" s="59"/>
      <c r="IC319" s="59"/>
      <c r="ID319" s="944"/>
      <c r="IE319" s="944"/>
      <c r="IF319" s="944"/>
      <c r="IG319" s="944"/>
      <c r="IH319" s="944"/>
    </row>
    <row r="320" spans="62:242" ht="19" hidden="1" customHeight="1">
      <c r="BJ320" s="924"/>
      <c r="BK320" s="925"/>
      <c r="BL320" s="925"/>
      <c r="BM320" s="925"/>
      <c r="BN320" s="925"/>
      <c r="BO320" s="925"/>
      <c r="BP320" s="925"/>
      <c r="BQ320" s="925"/>
      <c r="BR320" s="919"/>
      <c r="BS320" s="919"/>
      <c r="BT320" s="919"/>
      <c r="BU320" s="919"/>
      <c r="BV320" s="919"/>
      <c r="BW320" s="919"/>
      <c r="BX320" s="919"/>
      <c r="BY320" s="919"/>
      <c r="BZ320" s="919"/>
      <c r="CA320" s="919"/>
      <c r="CB320" s="919"/>
      <c r="CC320" s="919"/>
      <c r="CD320" s="919"/>
      <c r="CE320" s="919"/>
      <c r="CF320" s="919"/>
      <c r="CG320" s="919"/>
      <c r="CH320" s="919"/>
      <c r="CI320" s="919"/>
      <c r="CJ320" s="919"/>
      <c r="CK320" s="919"/>
      <c r="CL320" s="919"/>
      <c r="CM320" s="919"/>
      <c r="CN320" s="919"/>
      <c r="CO320" s="919"/>
      <c r="CP320" s="919"/>
      <c r="CQ320" s="919"/>
      <c r="CR320" s="919"/>
      <c r="CS320" s="919"/>
      <c r="CT320" s="919"/>
      <c r="CU320" s="919"/>
      <c r="CV320" s="919"/>
      <c r="CW320" s="919"/>
      <c r="CX320" s="919"/>
      <c r="CY320" s="919"/>
      <c r="CZ320" s="919"/>
      <c r="DA320" s="919"/>
      <c r="DB320" s="919"/>
      <c r="DC320" s="919"/>
      <c r="DD320" s="926"/>
      <c r="DE320" s="919"/>
      <c r="DF320" s="919"/>
      <c r="DG320" s="919"/>
      <c r="DH320" s="919"/>
      <c r="DI320" s="919"/>
      <c r="DJ320" s="919"/>
      <c r="DK320" s="919"/>
      <c r="DL320" s="919"/>
      <c r="DM320" s="919"/>
      <c r="DN320" s="919"/>
      <c r="DO320" s="919"/>
      <c r="DP320" s="919"/>
      <c r="DQ320" s="919"/>
      <c r="DR320" s="919"/>
      <c r="DS320" s="919"/>
      <c r="DT320" s="919"/>
      <c r="DU320" s="919"/>
      <c r="DV320" s="919"/>
      <c r="DW320" s="919"/>
      <c r="DX320" s="919"/>
      <c r="DY320" s="919"/>
      <c r="DZ320" s="919"/>
      <c r="EA320" s="919"/>
      <c r="EB320" s="919"/>
      <c r="EC320" s="919"/>
      <c r="ED320" s="919"/>
      <c r="EE320" s="919"/>
      <c r="EF320" s="919"/>
      <c r="EG320" s="919"/>
      <c r="EH320" s="919"/>
      <c r="EI320" s="919"/>
      <c r="EJ320" s="919"/>
      <c r="EK320" s="919"/>
      <c r="EL320" s="919"/>
      <c r="EM320" s="919"/>
      <c r="EN320" s="919"/>
      <c r="EO320" s="919"/>
      <c r="EP320" s="919"/>
      <c r="EQ320" s="919"/>
      <c r="ER320" s="919"/>
      <c r="ES320" s="919"/>
      <c r="ET320" s="945"/>
      <c r="EU320" s="945"/>
      <c r="EV320" s="945"/>
      <c r="EW320" s="945"/>
      <c r="EX320" s="59"/>
      <c r="EY320" s="59"/>
      <c r="FL320" s="59"/>
      <c r="FM320" s="59"/>
      <c r="FN320" s="59"/>
      <c r="FO320" s="59"/>
      <c r="FP320" s="59"/>
      <c r="FQ320" s="59"/>
      <c r="FR320" s="59"/>
      <c r="FS320" s="643"/>
      <c r="FT320" s="59"/>
      <c r="FU320" s="59"/>
      <c r="FV320" s="59"/>
      <c r="FW320" s="59"/>
      <c r="FX320" s="59"/>
      <c r="FY320" s="643"/>
      <c r="FZ320" s="643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665"/>
      <c r="GL320" s="667"/>
      <c r="GM320" s="668"/>
      <c r="GN320" s="665"/>
      <c r="GO320" s="56"/>
      <c r="GP320" s="56"/>
      <c r="GQ320" s="56"/>
      <c r="GR320" s="56"/>
      <c r="GS320" s="56"/>
      <c r="GT320" s="1917"/>
      <c r="GU320" s="1917"/>
      <c r="GV320" s="1917"/>
      <c r="GW320" s="56"/>
      <c r="GX320" s="604"/>
      <c r="GY320" s="628"/>
      <c r="GZ320" s="1918"/>
      <c r="HA320" s="1918"/>
      <c r="HB320" s="943"/>
      <c r="HC320" s="56"/>
      <c r="HD320" s="56"/>
      <c r="HE320" s="56"/>
      <c r="HF320" s="56"/>
      <c r="HG320" s="56"/>
      <c r="HH320" s="56"/>
      <c r="HI320" s="56"/>
      <c r="HJ320" s="56"/>
      <c r="HK320" s="56"/>
      <c r="HL320" s="56"/>
      <c r="HM320" s="56"/>
      <c r="HN320" s="56"/>
      <c r="HO320" s="56"/>
      <c r="HP320" s="56"/>
      <c r="HQ320" s="56"/>
      <c r="HR320" s="56"/>
      <c r="HS320" s="56"/>
      <c r="HT320" s="56"/>
      <c r="HU320" s="56"/>
      <c r="HV320" s="56"/>
      <c r="HW320" s="56"/>
      <c r="HX320" s="56"/>
      <c r="HY320" s="59"/>
      <c r="HZ320" s="59"/>
      <c r="IA320" s="59"/>
      <c r="IB320" s="59"/>
      <c r="IC320" s="59"/>
      <c r="ID320" s="944"/>
      <c r="IE320" s="944"/>
      <c r="IF320" s="944"/>
      <c r="IG320" s="946"/>
      <c r="IH320" s="946"/>
    </row>
    <row r="321" spans="62:254" ht="30" hidden="1" customHeight="1">
      <c r="BJ321" s="924"/>
      <c r="BK321" s="925"/>
      <c r="BL321" s="925"/>
      <c r="BM321" s="925"/>
      <c r="BN321" s="925"/>
      <c r="BO321" s="925"/>
      <c r="BP321" s="925"/>
      <c r="BQ321" s="925"/>
      <c r="BR321" s="919"/>
      <c r="BS321" s="947"/>
      <c r="BT321" s="947"/>
      <c r="BU321" s="947"/>
      <c r="BV321" s="947"/>
      <c r="BW321" s="947"/>
      <c r="BX321" s="947"/>
      <c r="BY321" s="947"/>
      <c r="BZ321" s="947"/>
      <c r="CA321" s="947"/>
      <c r="CB321" s="919"/>
      <c r="CC321" s="919"/>
      <c r="CD321" s="919"/>
      <c r="CE321" s="919"/>
      <c r="CF321" s="919"/>
      <c r="CG321" s="919"/>
      <c r="CH321" s="919"/>
      <c r="CI321" s="919"/>
      <c r="CJ321" s="919"/>
      <c r="CK321" s="919"/>
      <c r="CL321" s="919"/>
      <c r="CM321" s="919"/>
      <c r="CN321" s="919"/>
      <c r="CO321" s="919"/>
      <c r="CP321" s="919"/>
      <c r="CQ321" s="919"/>
      <c r="CR321" s="919"/>
      <c r="CS321" s="919"/>
      <c r="CT321" s="919"/>
      <c r="CU321" s="919"/>
      <c r="CV321" s="919"/>
      <c r="CW321" s="919"/>
      <c r="CX321" s="919"/>
      <c r="CY321" s="919"/>
      <c r="CZ321" s="919"/>
      <c r="DA321" s="919"/>
      <c r="DB321" s="919"/>
      <c r="DC321" s="919"/>
      <c r="DD321" s="926"/>
      <c r="DE321" s="919"/>
      <c r="DF321" s="919"/>
      <c r="DG321" s="919"/>
      <c r="DH321" s="919"/>
      <c r="DI321" s="919"/>
      <c r="DJ321" s="919"/>
      <c r="DK321" s="919"/>
      <c r="DL321" s="919"/>
      <c r="DM321" s="919"/>
      <c r="DN321" s="919"/>
      <c r="DO321" s="919"/>
      <c r="DP321" s="919"/>
      <c r="DQ321" s="919"/>
      <c r="DR321" s="919"/>
      <c r="DS321" s="919"/>
      <c r="DT321" s="919"/>
      <c r="DU321" s="919"/>
      <c r="DV321" s="919"/>
      <c r="DW321" s="919"/>
      <c r="DX321" s="919"/>
      <c r="DY321" s="919"/>
      <c r="DZ321" s="919"/>
      <c r="EA321" s="919"/>
      <c r="EB321" s="919"/>
      <c r="EC321" s="919"/>
      <c r="ED321" s="919"/>
      <c r="EE321" s="919"/>
      <c r="EF321" s="919"/>
      <c r="EG321" s="919"/>
      <c r="EH321" s="919"/>
      <c r="EI321" s="919"/>
      <c r="EJ321" s="919"/>
      <c r="EK321" s="919"/>
      <c r="EL321" s="919"/>
      <c r="EM321" s="919"/>
      <c r="EN321" s="919"/>
      <c r="EO321" s="919"/>
      <c r="EP321" s="919"/>
      <c r="EQ321" s="919"/>
      <c r="ER321" s="919"/>
      <c r="ES321" s="919"/>
      <c r="ET321" s="945"/>
      <c r="EU321" s="945"/>
      <c r="EV321" s="945"/>
      <c r="EW321" s="948"/>
      <c r="EX321" s="59"/>
      <c r="EY321" s="59"/>
      <c r="FL321" s="944"/>
      <c r="FM321" s="944"/>
      <c r="FN321" s="944"/>
      <c r="FO321" s="944"/>
      <c r="FP321" s="944"/>
      <c r="FQ321" s="944"/>
      <c r="FR321" s="944"/>
      <c r="FS321" s="949"/>
      <c r="FT321" s="944"/>
      <c r="FU321" s="59"/>
      <c r="FV321" s="59"/>
      <c r="FW321" s="59"/>
      <c r="FX321" s="59"/>
      <c r="FY321" s="643"/>
      <c r="FZ321" s="643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665"/>
      <c r="GL321" s="667"/>
      <c r="GM321" s="668"/>
      <c r="GN321" s="665"/>
      <c r="GO321" s="56"/>
      <c r="GP321" s="56"/>
      <c r="GQ321" s="56"/>
      <c r="GR321" s="56"/>
      <c r="GS321" s="56"/>
      <c r="GT321" s="56"/>
      <c r="GU321" s="604"/>
      <c r="GV321" s="604"/>
      <c r="GW321" s="606"/>
      <c r="GX321" s="56"/>
      <c r="GY321" s="628"/>
      <c r="GZ321" s="56"/>
      <c r="HA321" s="606"/>
      <c r="HB321" s="56"/>
      <c r="HC321" s="56"/>
      <c r="HD321" s="56"/>
      <c r="HE321" s="56"/>
      <c r="HF321" s="56"/>
      <c r="HG321" s="56"/>
      <c r="HH321" s="56"/>
      <c r="HI321" s="56"/>
      <c r="HJ321" s="56"/>
      <c r="HK321" s="56"/>
      <c r="HL321" s="56"/>
      <c r="HM321" s="56"/>
      <c r="HN321" s="56"/>
      <c r="HO321" s="56"/>
      <c r="HP321" s="56"/>
      <c r="HQ321" s="56"/>
      <c r="HR321" s="56"/>
      <c r="HS321" s="56"/>
      <c r="HT321" s="56"/>
      <c r="HU321" s="56"/>
      <c r="HV321" s="56"/>
      <c r="HW321" s="56"/>
      <c r="HX321" s="56"/>
      <c r="HY321" s="59"/>
      <c r="HZ321" s="59"/>
      <c r="IA321" s="59"/>
      <c r="IB321" s="59"/>
      <c r="IC321" s="59"/>
      <c r="ID321" s="944"/>
      <c r="IE321" s="944"/>
      <c r="IF321" s="944"/>
      <c r="IG321" s="946"/>
      <c r="IH321" s="946"/>
    </row>
    <row r="322" spans="62:254" ht="30" hidden="1" customHeight="1">
      <c r="BJ322" s="924"/>
      <c r="BK322" s="925"/>
      <c r="BL322" s="925"/>
      <c r="BM322" s="925"/>
      <c r="BN322" s="925"/>
      <c r="BO322" s="925"/>
      <c r="BP322" s="925"/>
      <c r="BQ322" s="925"/>
      <c r="BR322" s="919"/>
      <c r="BS322" s="947"/>
      <c r="BT322" s="947"/>
      <c r="BU322" s="947"/>
      <c r="BV322" s="947"/>
      <c r="BW322" s="947"/>
      <c r="BX322" s="947"/>
      <c r="BY322" s="947"/>
      <c r="BZ322" s="947"/>
      <c r="CA322" s="947"/>
      <c r="CB322" s="919"/>
      <c r="CC322" s="919"/>
      <c r="CD322" s="919"/>
      <c r="CE322" s="919"/>
      <c r="CF322" s="919"/>
      <c r="CG322" s="919"/>
      <c r="CH322" s="919"/>
      <c r="CI322" s="919"/>
      <c r="CJ322" s="919"/>
      <c r="CK322" s="919"/>
      <c r="CL322" s="919"/>
      <c r="CM322" s="919"/>
      <c r="CN322" s="919"/>
      <c r="CO322" s="919"/>
      <c r="CP322" s="919"/>
      <c r="CQ322" s="919"/>
      <c r="CR322" s="919"/>
      <c r="CS322" s="919"/>
      <c r="CT322" s="919"/>
      <c r="CU322" s="919"/>
      <c r="CV322" s="919"/>
      <c r="CW322" s="919"/>
      <c r="CX322" s="919"/>
      <c r="CY322" s="919"/>
      <c r="CZ322" s="919"/>
      <c r="DA322" s="919"/>
      <c r="DB322" s="919"/>
      <c r="DC322" s="919"/>
      <c r="DD322" s="926"/>
      <c r="DE322" s="919"/>
      <c r="DF322" s="919"/>
      <c r="DG322" s="919"/>
      <c r="DH322" s="919"/>
      <c r="DI322" s="919"/>
      <c r="DJ322" s="919"/>
      <c r="DK322" s="919"/>
      <c r="DL322" s="919"/>
      <c r="DM322" s="919"/>
      <c r="DN322" s="919"/>
      <c r="DO322" s="919"/>
      <c r="DP322" s="919"/>
      <c r="DQ322" s="919"/>
      <c r="DR322" s="919"/>
      <c r="DS322" s="919"/>
      <c r="DT322" s="919"/>
      <c r="DU322" s="919"/>
      <c r="DV322" s="919"/>
      <c r="DW322" s="919"/>
      <c r="DX322" s="919"/>
      <c r="DY322" s="919"/>
      <c r="DZ322" s="919"/>
      <c r="EA322" s="919"/>
      <c r="EB322" s="919"/>
      <c r="EC322" s="919"/>
      <c r="ED322" s="919"/>
      <c r="EE322" s="919"/>
      <c r="EF322" s="919"/>
      <c r="EG322" s="919"/>
      <c r="EH322" s="919"/>
      <c r="EI322" s="919"/>
      <c r="EJ322" s="919"/>
      <c r="EK322" s="919"/>
      <c r="EL322" s="919"/>
      <c r="EM322" s="919"/>
      <c r="EN322" s="919"/>
      <c r="EO322" s="919"/>
      <c r="EP322" s="919"/>
      <c r="EQ322" s="919"/>
      <c r="ER322" s="919"/>
      <c r="ES322" s="919"/>
      <c r="ET322" s="945"/>
      <c r="EU322" s="945"/>
      <c r="EV322" s="945"/>
      <c r="EW322" s="945"/>
      <c r="EX322" s="59"/>
      <c r="EY322" s="59"/>
      <c r="FL322" s="944"/>
      <c r="FM322" s="944"/>
      <c r="FN322" s="944"/>
      <c r="FO322" s="944"/>
      <c r="FP322" s="950"/>
      <c r="FQ322" s="944"/>
      <c r="FR322" s="944"/>
      <c r="FS322" s="949"/>
      <c r="FT322" s="944"/>
      <c r="FU322" s="59"/>
      <c r="FV322" s="59"/>
      <c r="FW322" s="59"/>
      <c r="FX322" s="59"/>
      <c r="FY322" s="643"/>
      <c r="FZ322" s="643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665"/>
      <c r="GL322" s="667"/>
      <c r="GM322" s="668"/>
      <c r="GN322" s="665"/>
      <c r="GO322" s="56"/>
      <c r="GP322" s="56"/>
      <c r="GQ322" s="56"/>
      <c r="GR322" s="56"/>
      <c r="GS322" s="56"/>
      <c r="GT322" s="1917"/>
      <c r="GU322" s="1917"/>
      <c r="GV322" s="1917"/>
      <c r="GW322" s="56"/>
      <c r="GX322" s="604"/>
      <c r="GY322" s="56"/>
      <c r="GZ322" s="1914"/>
      <c r="HA322" s="1914"/>
      <c r="HB322" s="56"/>
      <c r="HC322" s="56"/>
      <c r="HD322" s="56"/>
      <c r="HE322" s="56"/>
      <c r="HF322" s="56"/>
      <c r="HG322" s="56"/>
      <c r="HH322" s="56"/>
      <c r="HI322" s="56"/>
      <c r="HJ322" s="56"/>
      <c r="HK322" s="56"/>
      <c r="HL322" s="56"/>
      <c r="HM322" s="56"/>
      <c r="HN322" s="56"/>
      <c r="HO322" s="56"/>
      <c r="HP322" s="56"/>
      <c r="HQ322" s="56"/>
      <c r="HR322" s="56"/>
      <c r="HS322" s="56"/>
      <c r="HT322" s="56"/>
      <c r="HU322" s="56"/>
      <c r="HV322" s="56"/>
      <c r="HW322" s="56"/>
      <c r="HX322" s="56"/>
      <c r="HY322" s="59"/>
      <c r="HZ322" s="59"/>
      <c r="IA322" s="59"/>
      <c r="IB322" s="59"/>
      <c r="IC322" s="59"/>
      <c r="ID322" s="944"/>
      <c r="IE322" s="944"/>
      <c r="IF322" s="944"/>
      <c r="IG322" s="946"/>
      <c r="IH322" s="946"/>
    </row>
    <row r="323" spans="62:254" ht="30" hidden="1" customHeight="1">
      <c r="BJ323" s="924"/>
      <c r="BK323" s="925"/>
      <c r="BL323" s="925"/>
      <c r="BM323" s="925"/>
      <c r="BN323" s="925"/>
      <c r="BO323" s="925"/>
      <c r="BP323" s="925"/>
      <c r="BQ323" s="925"/>
      <c r="BR323" s="919"/>
      <c r="BS323" s="951"/>
      <c r="BT323" s="951"/>
      <c r="BU323" s="951"/>
      <c r="BV323" s="951"/>
      <c r="BW323" s="951"/>
      <c r="BX323" s="951"/>
      <c r="BY323" s="951"/>
      <c r="BZ323" s="952"/>
      <c r="CA323" s="952"/>
      <c r="CB323" s="919"/>
      <c r="CC323" s="919"/>
      <c r="CD323" s="919"/>
      <c r="CE323" s="919"/>
      <c r="CF323" s="919"/>
      <c r="CG323" s="919"/>
      <c r="CH323" s="919"/>
      <c r="CI323" s="919"/>
      <c r="CJ323" s="919"/>
      <c r="CK323" s="919"/>
      <c r="CL323" s="919"/>
      <c r="CM323" s="919"/>
      <c r="CN323" s="919"/>
      <c r="CO323" s="919"/>
      <c r="CP323" s="919"/>
      <c r="CQ323" s="919"/>
      <c r="CR323" s="919"/>
      <c r="CS323" s="919"/>
      <c r="CT323" s="919"/>
      <c r="CU323" s="919"/>
      <c r="CV323" s="919"/>
      <c r="CW323" s="919"/>
      <c r="CX323" s="919"/>
      <c r="CY323" s="919"/>
      <c r="CZ323" s="919"/>
      <c r="DA323" s="919"/>
      <c r="DB323" s="919"/>
      <c r="DC323" s="919"/>
      <c r="DD323" s="926"/>
      <c r="DE323" s="919"/>
      <c r="DF323" s="919"/>
      <c r="DG323" s="919"/>
      <c r="DH323" s="919"/>
      <c r="DI323" s="919"/>
      <c r="DJ323" s="919"/>
      <c r="DK323" s="919"/>
      <c r="DL323" s="919"/>
      <c r="DM323" s="919"/>
      <c r="DN323" s="919"/>
      <c r="DO323" s="919"/>
      <c r="DP323" s="919"/>
      <c r="DQ323" s="919"/>
      <c r="DR323" s="919"/>
      <c r="DS323" s="919"/>
      <c r="DT323" s="919"/>
      <c r="DU323" s="919"/>
      <c r="DV323" s="919"/>
      <c r="DW323" s="919"/>
      <c r="DX323" s="919"/>
      <c r="DY323" s="919"/>
      <c r="DZ323" s="919"/>
      <c r="EA323" s="919"/>
      <c r="EB323" s="919"/>
      <c r="EC323" s="919"/>
      <c r="ED323" s="919"/>
      <c r="EE323" s="919"/>
      <c r="EF323" s="919"/>
      <c r="EG323" s="919"/>
      <c r="EH323" s="919"/>
      <c r="EI323" s="919"/>
      <c r="EJ323" s="919"/>
      <c r="EK323" s="919"/>
      <c r="EL323" s="919"/>
      <c r="EM323" s="919"/>
      <c r="EN323" s="919"/>
      <c r="EO323" s="919"/>
      <c r="EP323" s="919"/>
      <c r="EQ323" s="919"/>
      <c r="ER323" s="919"/>
      <c r="ES323" s="919"/>
      <c r="ET323" s="945"/>
      <c r="EU323" s="945"/>
      <c r="EV323" s="945"/>
      <c r="EW323" s="945"/>
      <c r="EX323" s="59"/>
      <c r="EY323" s="59"/>
      <c r="FL323" s="944"/>
      <c r="FM323" s="944"/>
      <c r="FN323" s="944"/>
      <c r="FO323" s="944"/>
      <c r="FP323" s="950"/>
      <c r="FQ323" s="944"/>
      <c r="FR323" s="944"/>
      <c r="FS323" s="949"/>
      <c r="FT323" s="944"/>
      <c r="FU323" s="59"/>
      <c r="FV323" s="59"/>
      <c r="FW323" s="59"/>
      <c r="FX323" s="59"/>
      <c r="FY323" s="643"/>
      <c r="FZ323" s="643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665"/>
      <c r="GL323" s="667"/>
      <c r="GM323" s="668"/>
      <c r="GN323" s="665"/>
      <c r="GO323" s="56"/>
      <c r="GP323" s="56"/>
      <c r="GQ323" s="56"/>
      <c r="GR323" s="56"/>
      <c r="GS323" s="56"/>
      <c r="GT323" s="56"/>
      <c r="GU323" s="56"/>
      <c r="GV323" s="56"/>
      <c r="GW323" s="604"/>
      <c r="GX323" s="56"/>
      <c r="GY323" s="56"/>
      <c r="GZ323" s="56"/>
      <c r="HA323" s="56"/>
      <c r="HB323" s="56"/>
      <c r="HC323" s="56"/>
      <c r="HD323" s="56"/>
      <c r="HE323" s="56"/>
      <c r="HF323" s="56"/>
      <c r="HG323" s="56"/>
      <c r="HH323" s="56"/>
      <c r="HI323" s="56"/>
      <c r="HJ323" s="56"/>
      <c r="HK323" s="56"/>
      <c r="HL323" s="56"/>
      <c r="HM323" s="56"/>
      <c r="HN323" s="56"/>
      <c r="HO323" s="56"/>
      <c r="HP323" s="56"/>
      <c r="HQ323" s="56"/>
      <c r="HR323" s="56"/>
      <c r="HS323" s="56"/>
      <c r="HT323" s="56"/>
      <c r="HU323" s="56"/>
      <c r="HV323" s="56"/>
      <c r="HW323" s="56"/>
      <c r="HX323" s="56"/>
      <c r="HY323" s="59"/>
      <c r="HZ323" s="59"/>
      <c r="IA323" s="59"/>
      <c r="IB323" s="59"/>
      <c r="IC323" s="59" t="s">
        <v>127</v>
      </c>
      <c r="ID323" s="944" t="s">
        <v>128</v>
      </c>
      <c r="IE323" s="944"/>
      <c r="IF323" s="944"/>
      <c r="IG323" s="946"/>
      <c r="IH323" s="946"/>
    </row>
    <row r="324" spans="62:254" ht="19" hidden="1" customHeight="1">
      <c r="BJ324" s="924"/>
      <c r="BK324" s="925"/>
      <c r="BL324" s="925"/>
      <c r="BM324" s="925"/>
      <c r="BN324" s="925"/>
      <c r="BO324" s="925"/>
      <c r="BP324" s="925"/>
      <c r="BQ324" s="925"/>
      <c r="BR324" s="919"/>
      <c r="BS324" s="1919" t="s">
        <v>129</v>
      </c>
      <c r="BT324" s="1919"/>
      <c r="BU324" s="1919"/>
      <c r="BV324" s="1919"/>
      <c r="BW324" s="1919"/>
      <c r="BX324" s="1919"/>
      <c r="BY324" s="1919"/>
      <c r="BZ324" s="1919"/>
      <c r="CA324" s="1919"/>
      <c r="CB324" s="1919"/>
      <c r="CC324" s="1919"/>
      <c r="CD324" s="1919"/>
      <c r="CE324" s="1919"/>
      <c r="CF324" s="1919"/>
      <c r="CG324" s="1919"/>
      <c r="CH324" s="1919"/>
      <c r="CI324" s="1919"/>
      <c r="CJ324" s="1919"/>
      <c r="CK324" s="1919"/>
      <c r="CL324" s="1919"/>
      <c r="CM324" s="1919"/>
      <c r="CN324" s="1919"/>
      <c r="CO324" s="1919"/>
      <c r="CP324" s="1919"/>
      <c r="CQ324" s="1919"/>
      <c r="CR324" s="1919"/>
      <c r="CS324" s="1919"/>
      <c r="CT324" s="1919"/>
      <c r="DF324" s="1919" t="s">
        <v>130</v>
      </c>
      <c r="DG324" s="1919"/>
      <c r="DH324" s="1919"/>
      <c r="DI324" s="1919"/>
      <c r="DJ324" s="1919"/>
      <c r="DK324" s="1919"/>
      <c r="DL324" s="1919"/>
      <c r="DM324" s="1919"/>
      <c r="DN324" s="1919"/>
      <c r="DO324" s="1919"/>
      <c r="DP324" s="1919"/>
      <c r="DQ324" s="1919"/>
      <c r="DR324" s="1919"/>
      <c r="DS324" s="1919"/>
      <c r="DT324" s="1919"/>
      <c r="DU324" s="1919"/>
      <c r="DV324" s="1902" t="s">
        <v>131</v>
      </c>
      <c r="DW324" s="1902"/>
      <c r="DX324" s="1902"/>
      <c r="DY324" s="1902"/>
      <c r="DZ324" s="1902"/>
      <c r="EA324" s="1902"/>
      <c r="EB324" s="1902"/>
      <c r="EC324" s="1902"/>
      <c r="ED324" s="1902"/>
      <c r="EE324" s="1902"/>
      <c r="EF324" s="1902"/>
      <c r="EG324" s="1902"/>
      <c r="EH324" s="1902"/>
      <c r="EI324" s="1902"/>
      <c r="EJ324" s="1902"/>
      <c r="EK324" s="1902"/>
      <c r="EL324" s="919"/>
      <c r="EM324" s="919"/>
      <c r="EN324" s="919"/>
      <c r="EO324" s="919"/>
      <c r="EP324" s="919"/>
      <c r="EQ324" s="919"/>
      <c r="ER324" s="919"/>
      <c r="ES324" s="919"/>
      <c r="ET324" s="566"/>
      <c r="EU324" s="566"/>
      <c r="EV324" s="59"/>
      <c r="EW324" s="59"/>
      <c r="EX324" s="59"/>
      <c r="EY324" s="59"/>
      <c r="FL324" s="944"/>
      <c r="FM324" s="944"/>
      <c r="FN324" s="944"/>
      <c r="FO324" s="944"/>
      <c r="FP324" s="950"/>
      <c r="FQ324" s="944"/>
      <c r="FR324" s="944"/>
      <c r="FS324" s="949"/>
      <c r="FT324" s="944"/>
      <c r="FU324" s="59"/>
      <c r="FV324" s="59"/>
      <c r="FW324" s="59"/>
      <c r="FX324" s="59"/>
      <c r="FY324" s="643"/>
      <c r="FZ324" s="643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665"/>
      <c r="GL324" s="667"/>
      <c r="GM324" s="668"/>
      <c r="GN324" s="665"/>
      <c r="GO324" s="56"/>
      <c r="GP324" s="56"/>
      <c r="GQ324" s="56"/>
      <c r="GR324" s="56"/>
      <c r="GS324" s="56"/>
      <c r="GT324" s="1867"/>
      <c r="GU324" s="1867"/>
      <c r="GV324" s="1867"/>
      <c r="GW324" s="56"/>
      <c r="GX324" s="56"/>
      <c r="GY324" s="628"/>
      <c r="GZ324" s="1914"/>
      <c r="HA324" s="1914"/>
      <c r="HB324" s="56"/>
      <c r="HC324" s="56"/>
      <c r="HD324" s="56"/>
      <c r="HE324" s="56"/>
      <c r="HF324" s="56"/>
      <c r="HG324" s="56"/>
      <c r="HH324" s="56"/>
      <c r="HI324" s="56"/>
      <c r="HJ324" s="56"/>
      <c r="HK324" s="56"/>
      <c r="HL324" s="56"/>
      <c r="HM324" s="56"/>
      <c r="HN324" s="56"/>
      <c r="HO324" s="56"/>
      <c r="HP324" s="56"/>
      <c r="HQ324" s="56"/>
      <c r="HR324" s="56"/>
      <c r="HS324" s="56"/>
      <c r="HT324" s="56"/>
      <c r="HU324" s="56"/>
      <c r="HV324" s="56"/>
      <c r="HW324" s="56"/>
      <c r="HX324" s="56"/>
      <c r="HY324" s="59"/>
      <c r="HZ324" s="59"/>
      <c r="IA324" s="59"/>
      <c r="IB324" s="59"/>
      <c r="IC324" s="59"/>
      <c r="ID324" s="944"/>
      <c r="IE324" s="944"/>
      <c r="IF324" s="944"/>
      <c r="IG324" s="946"/>
      <c r="IH324" s="946"/>
    </row>
    <row r="325" spans="62:254" ht="20" hidden="1" customHeight="1" thickBot="1">
      <c r="BJ325" s="924"/>
      <c r="BK325" s="925"/>
      <c r="BL325" s="925"/>
      <c r="BM325" s="925"/>
      <c r="BN325" s="925"/>
      <c r="BO325" s="925"/>
      <c r="BP325" s="925"/>
      <c r="BQ325" s="925"/>
      <c r="BR325" s="919"/>
      <c r="BS325" s="1919"/>
      <c r="BT325" s="1919"/>
      <c r="BU325" s="1919"/>
      <c r="BV325" s="1919"/>
      <c r="BW325" s="1919"/>
      <c r="BX325" s="1919"/>
      <c r="BY325" s="1919"/>
      <c r="BZ325" s="1919"/>
      <c r="CA325" s="1919"/>
      <c r="CB325" s="1919"/>
      <c r="CC325" s="1919"/>
      <c r="CD325" s="1919"/>
      <c r="CE325" s="1919"/>
      <c r="CF325" s="1919"/>
      <c r="CG325" s="1919"/>
      <c r="CH325" s="1919"/>
      <c r="CI325" s="1919"/>
      <c r="CJ325" s="1919"/>
      <c r="CK325" s="1919"/>
      <c r="CL325" s="1919"/>
      <c r="CM325" s="1919"/>
      <c r="CN325" s="1919"/>
      <c r="CO325" s="1919"/>
      <c r="CP325" s="1919"/>
      <c r="CQ325" s="1919"/>
      <c r="CR325" s="1919"/>
      <c r="CS325" s="1919"/>
      <c r="CT325" s="1919"/>
      <c r="CU325" s="935"/>
      <c r="CV325" s="935"/>
      <c r="CW325" s="935"/>
      <c r="CX325" s="935"/>
      <c r="CY325" s="935"/>
      <c r="CZ325" s="935"/>
      <c r="DA325" s="935"/>
      <c r="DB325" s="935"/>
      <c r="DC325" s="935"/>
      <c r="DD325" s="953"/>
      <c r="DE325" s="935"/>
      <c r="DF325" s="1919"/>
      <c r="DG325" s="1919"/>
      <c r="DH325" s="1919"/>
      <c r="DI325" s="1919"/>
      <c r="DJ325" s="1919"/>
      <c r="DK325" s="1919"/>
      <c r="DL325" s="1919"/>
      <c r="DM325" s="1919"/>
      <c r="DN325" s="1919"/>
      <c r="DO325" s="1919"/>
      <c r="DP325" s="1919"/>
      <c r="DQ325" s="1919"/>
      <c r="DR325" s="1919"/>
      <c r="DS325" s="1919"/>
      <c r="DT325" s="1919"/>
      <c r="DU325" s="1919"/>
      <c r="DV325" s="1902"/>
      <c r="DW325" s="1902"/>
      <c r="DX325" s="1902"/>
      <c r="DY325" s="1902"/>
      <c r="DZ325" s="1902"/>
      <c r="EA325" s="1902"/>
      <c r="EB325" s="1902"/>
      <c r="EC325" s="1902"/>
      <c r="ED325" s="1902"/>
      <c r="EE325" s="1902"/>
      <c r="EF325" s="1902"/>
      <c r="EG325" s="1902"/>
      <c r="EH325" s="1902"/>
      <c r="EI325" s="1902"/>
      <c r="EJ325" s="1902"/>
      <c r="EK325" s="1902"/>
      <c r="EL325" s="919"/>
      <c r="EM325" s="919"/>
      <c r="EN325" s="919"/>
      <c r="EO325" s="919"/>
      <c r="EP325" s="919"/>
      <c r="EQ325" s="919"/>
      <c r="ER325" s="919"/>
      <c r="ES325" s="919"/>
      <c r="ET325" s="945"/>
      <c r="EU325" s="945"/>
      <c r="EV325" s="59"/>
      <c r="EW325" s="59"/>
      <c r="EX325" s="59"/>
      <c r="EY325" s="59"/>
      <c r="FL325" s="944"/>
      <c r="FM325" s="944"/>
      <c r="FN325" s="944"/>
      <c r="FO325" s="944"/>
      <c r="FP325" s="950"/>
      <c r="FQ325" s="944"/>
      <c r="FR325" s="944"/>
      <c r="FS325" s="949"/>
      <c r="FT325" s="944"/>
      <c r="FU325" s="59"/>
      <c r="FV325" s="59"/>
      <c r="FW325" s="59"/>
      <c r="FX325" s="59"/>
      <c r="FY325" s="643"/>
      <c r="FZ325" s="643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665"/>
      <c r="GL325" s="667"/>
      <c r="GM325" s="668"/>
      <c r="GN325" s="665"/>
      <c r="GO325" s="56"/>
      <c r="GP325" s="56"/>
      <c r="GQ325" s="56"/>
      <c r="GR325" s="56"/>
      <c r="GS325" s="56"/>
      <c r="GT325" s="56"/>
      <c r="GU325" s="56"/>
      <c r="GV325" s="56"/>
      <c r="GW325" s="56"/>
      <c r="GX325" s="56"/>
      <c r="GY325" s="628"/>
      <c r="GZ325" s="56"/>
      <c r="HA325" s="606"/>
      <c r="HB325" s="56"/>
      <c r="HC325" s="56"/>
      <c r="HD325" s="56"/>
      <c r="HE325" s="56"/>
      <c r="HF325" s="56"/>
      <c r="HG325" s="56"/>
      <c r="HH325" s="56"/>
      <c r="HI325" s="56"/>
      <c r="HJ325" s="56"/>
      <c r="HK325" s="56"/>
      <c r="HL325" s="56"/>
      <c r="HM325" s="56"/>
      <c r="HN325" s="56"/>
      <c r="HO325" s="56"/>
      <c r="HP325" s="56"/>
      <c r="HQ325" s="56"/>
      <c r="HR325" s="56"/>
      <c r="HS325" s="56"/>
      <c r="HT325" s="56"/>
      <c r="HU325" s="56"/>
      <c r="HV325" s="56"/>
      <c r="HW325" s="56"/>
      <c r="HX325" s="56"/>
      <c r="HY325" s="59"/>
      <c r="HZ325" s="59"/>
      <c r="IA325" s="59"/>
      <c r="IB325" s="59"/>
      <c r="IC325" s="59"/>
      <c r="ID325" s="944"/>
      <c r="IE325" s="944"/>
      <c r="IF325" s="944"/>
      <c r="IG325" s="946"/>
      <c r="IH325" s="946"/>
    </row>
    <row r="326" spans="62:254" ht="19" hidden="1" customHeight="1">
      <c r="BJ326" s="924"/>
      <c r="BK326" s="925"/>
      <c r="BL326" s="925"/>
      <c r="BM326" s="925"/>
      <c r="BN326" s="925"/>
      <c r="BO326" s="925"/>
      <c r="BP326" s="925"/>
      <c r="BQ326" s="925"/>
      <c r="BR326" s="919"/>
      <c r="BS326" s="1897" t="s">
        <v>62</v>
      </c>
      <c r="BT326" s="1897"/>
      <c r="BU326" s="1897"/>
      <c r="BV326" s="1897"/>
      <c r="BW326" s="1897"/>
      <c r="BX326" s="1897" t="s">
        <v>132</v>
      </c>
      <c r="BY326" s="1897"/>
      <c r="BZ326" s="1897"/>
      <c r="CA326" s="1897"/>
      <c r="CB326" s="1897"/>
      <c r="CC326" s="1897"/>
      <c r="CD326" s="1898"/>
      <c r="CE326" s="1898"/>
      <c r="CF326" s="1897" t="s">
        <v>92</v>
      </c>
      <c r="CG326" s="1897"/>
      <c r="CH326" s="1897"/>
      <c r="CI326" s="1897"/>
      <c r="CJ326" s="1897"/>
      <c r="CK326" s="1897"/>
      <c r="CL326" s="1897"/>
      <c r="CM326" s="1897" t="s">
        <v>133</v>
      </c>
      <c r="CN326" s="1897"/>
      <c r="CO326" s="1897"/>
      <c r="CP326" s="1897"/>
      <c r="CQ326" s="1897"/>
      <c r="CR326" s="1897"/>
      <c r="CS326" s="1897"/>
      <c r="CT326" s="1897"/>
      <c r="CU326" s="935"/>
      <c r="CV326" s="935"/>
      <c r="CW326" s="935"/>
      <c r="CX326" s="935"/>
      <c r="CY326" s="935"/>
      <c r="CZ326" s="935"/>
      <c r="DA326" s="935"/>
      <c r="DB326" s="935"/>
      <c r="DC326" s="935"/>
      <c r="DD326" s="953"/>
      <c r="DE326" s="935"/>
      <c r="DF326" s="1894" t="str">
        <f>IF(AS114="","Total","Total including Air Per Diem")</f>
        <v>Total</v>
      </c>
      <c r="DG326" s="1894"/>
      <c r="DH326" s="1894"/>
      <c r="DI326" s="1894"/>
      <c r="DJ326" s="1894"/>
      <c r="DK326" s="1894"/>
      <c r="DL326" s="1894"/>
      <c r="DM326" s="1894"/>
      <c r="DN326" s="1894"/>
      <c r="DO326" s="1894"/>
      <c r="DP326" s="1896" t="str">
        <f>IF(FL282=0,"",FL282)</f>
        <v/>
      </c>
      <c r="DQ326" s="1896"/>
      <c r="DR326" s="1896"/>
      <c r="DS326" s="1896"/>
      <c r="DT326" s="1896"/>
      <c r="DU326" s="1896"/>
      <c r="DV326" s="1894" t="s">
        <v>134</v>
      </c>
      <c r="DW326" s="1894"/>
      <c r="DX326" s="1894"/>
      <c r="DY326" s="1894"/>
      <c r="DZ326" s="1894"/>
      <c r="EA326" s="1894"/>
      <c r="EB326" s="1894"/>
      <c r="EC326" s="1894"/>
      <c r="ED326" s="934"/>
      <c r="EE326" s="1920" t="str">
        <f>IF(FO255=0,"",FO255)</f>
        <v/>
      </c>
      <c r="EF326" s="1920"/>
      <c r="EG326" s="1920"/>
      <c r="EH326" s="1920"/>
      <c r="EI326" s="1920"/>
      <c r="EJ326" s="1920"/>
      <c r="EK326" s="1920"/>
      <c r="EL326" s="919"/>
      <c r="EM326" s="919"/>
      <c r="EN326" s="919"/>
      <c r="EO326" s="919"/>
      <c r="EP326" s="919"/>
      <c r="EQ326" s="919"/>
      <c r="ER326" s="919"/>
      <c r="ES326" s="919"/>
      <c r="ET326" s="59"/>
      <c r="EU326" s="59"/>
      <c r="EV326" s="59"/>
      <c r="EW326" s="59"/>
      <c r="EX326" s="59"/>
      <c r="EY326" s="59"/>
      <c r="FL326" s="944"/>
      <c r="FM326" s="944"/>
      <c r="FN326" s="944"/>
      <c r="FO326" s="944"/>
      <c r="FP326" s="950"/>
      <c r="FQ326" s="944"/>
      <c r="FR326" s="956"/>
      <c r="FS326" s="957"/>
      <c r="FT326" s="957"/>
      <c r="FU326" s="59"/>
      <c r="FV326" s="59"/>
      <c r="FW326" s="59" t="s">
        <v>119</v>
      </c>
      <c r="FX326" s="59">
        <f>AA40</f>
        <v>0</v>
      </c>
      <c r="FY326" s="59"/>
      <c r="FZ326" s="59"/>
      <c r="GA326" s="59"/>
      <c r="GB326" s="59"/>
      <c r="GC326" s="59"/>
      <c r="GD326" s="59"/>
      <c r="GE326" s="59"/>
      <c r="GF326" s="59"/>
      <c r="GG326" s="803"/>
      <c r="GH326" s="803"/>
      <c r="GI326" s="59"/>
      <c r="GJ326" s="59"/>
      <c r="GK326" s="56"/>
      <c r="GL326" s="56"/>
      <c r="GM326" s="56"/>
      <c r="GN326" s="665"/>
      <c r="GO326" s="665"/>
      <c r="GP326" s="665"/>
      <c r="GQ326" s="665"/>
      <c r="GR326" s="665"/>
      <c r="GS326" s="665"/>
      <c r="GT326" s="958"/>
      <c r="GU326" s="665"/>
      <c r="GV326" s="665"/>
      <c r="GW326" s="665"/>
      <c r="GX326" s="667"/>
      <c r="GY326" s="668"/>
      <c r="GZ326" s="665"/>
      <c r="HA326" s="56"/>
      <c r="HB326" s="56"/>
      <c r="HC326" s="56"/>
      <c r="HD326" s="56"/>
      <c r="HE326" s="56"/>
      <c r="HF326" s="56"/>
      <c r="HG326" s="56"/>
      <c r="HH326" s="56"/>
      <c r="HI326" s="56"/>
      <c r="HJ326" s="56"/>
      <c r="HK326" s="628"/>
      <c r="HL326" s="1914"/>
      <c r="HM326" s="1914"/>
      <c r="HN326" s="56"/>
      <c r="HO326" s="56"/>
      <c r="HP326" s="56"/>
      <c r="HQ326" s="56"/>
      <c r="HR326" s="56"/>
      <c r="HS326" s="56"/>
      <c r="HT326" s="56"/>
      <c r="HU326" s="56"/>
      <c r="HV326" s="56"/>
      <c r="HW326" s="56"/>
      <c r="HX326" s="56"/>
      <c r="HY326" s="56"/>
      <c r="HZ326" s="56"/>
      <c r="IA326" s="56"/>
      <c r="IB326" s="56"/>
      <c r="IC326" s="56"/>
      <c r="IK326" s="944"/>
      <c r="IL326" s="944"/>
      <c r="IM326" s="944"/>
      <c r="IN326" s="944"/>
      <c r="IO326" s="944"/>
      <c r="IP326" s="944"/>
      <c r="IQ326" s="944"/>
      <c r="IR326" s="944"/>
      <c r="IS326" s="946"/>
      <c r="IT326" s="946"/>
    </row>
    <row r="327" spans="62:254" ht="19" hidden="1" customHeight="1">
      <c r="BJ327" s="924"/>
      <c r="BK327" s="925"/>
      <c r="BL327" s="925"/>
      <c r="BM327" s="925"/>
      <c r="BN327" s="925"/>
      <c r="BO327" s="925"/>
      <c r="BP327" s="925"/>
      <c r="BQ327" s="925"/>
      <c r="BR327" s="919"/>
      <c r="BS327" s="1915" t="str">
        <f>IF(FU367=0,"",FU367)</f>
        <v/>
      </c>
      <c r="BT327" s="1915"/>
      <c r="BU327" s="1915"/>
      <c r="BV327" s="1901" t="s">
        <v>135</v>
      </c>
      <c r="BW327" s="1898"/>
      <c r="BX327" s="1901" t="s">
        <v>117</v>
      </c>
      <c r="BY327" s="1901"/>
      <c r="BZ327" s="1901"/>
      <c r="CA327" s="1901"/>
      <c r="CB327" s="1901"/>
      <c r="CC327" s="1901"/>
      <c r="CD327" s="1898"/>
      <c r="CE327" s="1898"/>
      <c r="CF327" s="1916" t="str">
        <f>IF(AS103="","",AS103)</f>
        <v/>
      </c>
      <c r="CG327" s="1916"/>
      <c r="CH327" s="1916"/>
      <c r="CI327" s="1916"/>
      <c r="CJ327" s="1916"/>
      <c r="CK327" s="1916"/>
      <c r="CL327" s="1916"/>
      <c r="CM327" s="1902" t="str">
        <f>IF(FR217="","",FR217)</f>
        <v/>
      </c>
      <c r="CN327" s="1902"/>
      <c r="CO327" s="1902"/>
      <c r="CP327" s="1902"/>
      <c r="CQ327" s="1902"/>
      <c r="CR327" s="1902"/>
      <c r="CS327" s="1902"/>
      <c r="CT327" s="1902" t="str">
        <f>IF(FV219="","",FV219)</f>
        <v/>
      </c>
      <c r="CU327" s="935"/>
      <c r="CV327" s="935"/>
      <c r="CW327" s="935"/>
      <c r="CX327" s="935"/>
      <c r="CY327" s="935"/>
      <c r="CZ327" s="935"/>
      <c r="DA327" s="935"/>
      <c r="DB327" s="935"/>
      <c r="DC327" s="935"/>
      <c r="DD327" s="953"/>
      <c r="DE327" s="935"/>
      <c r="DF327" s="1894"/>
      <c r="DG327" s="1894"/>
      <c r="DH327" s="1894"/>
      <c r="DI327" s="1894"/>
      <c r="DJ327" s="1894"/>
      <c r="DK327" s="1894"/>
      <c r="DL327" s="1894"/>
      <c r="DM327" s="1894"/>
      <c r="DN327" s="1894"/>
      <c r="DO327" s="1894"/>
      <c r="DP327" s="1896"/>
      <c r="DQ327" s="1896"/>
      <c r="DR327" s="1896"/>
      <c r="DS327" s="1896"/>
      <c r="DT327" s="1896"/>
      <c r="DU327" s="1896"/>
      <c r="DV327" s="1894"/>
      <c r="DW327" s="1894"/>
      <c r="DX327" s="1894"/>
      <c r="DY327" s="1894"/>
      <c r="DZ327" s="1894"/>
      <c r="EA327" s="1894"/>
      <c r="EB327" s="1894"/>
      <c r="EC327" s="1894"/>
      <c r="ED327" s="934"/>
      <c r="EE327" s="1920"/>
      <c r="EF327" s="1920"/>
      <c r="EG327" s="1920"/>
      <c r="EH327" s="1920"/>
      <c r="EI327" s="1920"/>
      <c r="EJ327" s="1920"/>
      <c r="EK327" s="1920"/>
      <c r="EL327" s="919"/>
      <c r="EM327" s="919"/>
      <c r="EN327" s="919"/>
      <c r="EO327" s="919"/>
      <c r="EP327" s="919"/>
      <c r="EQ327" s="919"/>
      <c r="ER327" s="919"/>
      <c r="ES327" s="919"/>
      <c r="ET327" s="59"/>
      <c r="EU327" s="59"/>
      <c r="EV327" s="59"/>
      <c r="EW327" s="59"/>
      <c r="EX327" s="59"/>
      <c r="EY327" s="59"/>
      <c r="FL327" s="944"/>
      <c r="FM327" s="944"/>
      <c r="FN327" s="944"/>
      <c r="FO327" s="944"/>
      <c r="FP327" s="950"/>
      <c r="FQ327" s="944"/>
      <c r="FR327" s="959"/>
      <c r="FS327" s="944"/>
      <c r="FT327" s="944"/>
      <c r="FU327" s="59"/>
      <c r="FV327" s="59"/>
      <c r="FW327" s="59" t="s">
        <v>121</v>
      </c>
      <c r="FX327" s="59">
        <f>AA43</f>
        <v>0</v>
      </c>
      <c r="FY327" s="59"/>
      <c r="FZ327" s="59"/>
      <c r="GA327" s="59"/>
      <c r="GB327" s="59"/>
      <c r="GC327" s="59"/>
      <c r="GD327" s="59"/>
      <c r="GE327" s="59"/>
      <c r="GF327" s="59"/>
      <c r="GG327" s="803"/>
      <c r="GH327" s="803"/>
      <c r="GI327" s="59"/>
      <c r="GJ327" s="59"/>
      <c r="GK327" s="56"/>
      <c r="GL327" s="56"/>
      <c r="GM327" s="56"/>
      <c r="GN327" s="665"/>
      <c r="GO327" s="665"/>
      <c r="GP327" s="665"/>
      <c r="GQ327" s="665"/>
      <c r="GR327" s="665"/>
      <c r="GS327" s="665"/>
      <c r="GT327" s="958"/>
      <c r="GU327" s="665"/>
      <c r="GV327" s="665"/>
      <c r="GW327" s="665"/>
      <c r="GX327" s="667"/>
      <c r="GY327" s="668"/>
      <c r="GZ327" s="665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606"/>
      <c r="HN327" s="56"/>
      <c r="HO327" s="56"/>
      <c r="HP327" s="56"/>
      <c r="HQ327" s="56"/>
      <c r="HR327" s="56"/>
      <c r="HS327" s="56"/>
      <c r="HT327" s="56"/>
      <c r="HU327" s="56"/>
      <c r="HV327" s="56"/>
      <c r="HW327" s="56"/>
      <c r="HX327" s="56"/>
      <c r="HY327" s="56"/>
      <c r="HZ327" s="56"/>
      <c r="IA327" s="56"/>
      <c r="IB327" s="56"/>
      <c r="IC327" s="56"/>
      <c r="IK327" s="944"/>
    </row>
    <row r="328" spans="62:254" ht="19" hidden="1" customHeight="1">
      <c r="BJ328" s="924"/>
      <c r="BK328" s="925"/>
      <c r="BL328" s="925"/>
      <c r="BM328" s="925"/>
      <c r="BN328" s="925"/>
      <c r="BO328" s="925"/>
      <c r="BP328" s="925"/>
      <c r="BQ328" s="925"/>
      <c r="BR328" s="919"/>
      <c r="BS328" s="1915"/>
      <c r="BT328" s="1915"/>
      <c r="BU328" s="1915"/>
      <c r="BV328" s="960" t="str">
        <f>IF(GF588=0,"",GF588)</f>
        <v/>
      </c>
      <c r="BW328" s="961" t="str">
        <f>IF(BV328="","","POC")</f>
        <v/>
      </c>
      <c r="BX328" s="1899"/>
      <c r="BY328" s="1899"/>
      <c r="BZ328" s="1899"/>
      <c r="CA328" s="1899"/>
      <c r="CB328" s="1890" t="s">
        <v>136</v>
      </c>
      <c r="CC328" s="1890"/>
      <c r="CD328" s="1898"/>
      <c r="CE328" s="1898"/>
      <c r="CF328" s="1916"/>
      <c r="CG328" s="1916"/>
      <c r="CH328" s="1916"/>
      <c r="CI328" s="1916"/>
      <c r="CJ328" s="1916"/>
      <c r="CK328" s="1916"/>
      <c r="CL328" s="1916"/>
      <c r="CM328" s="1902"/>
      <c r="CN328" s="1902"/>
      <c r="CO328" s="1902"/>
      <c r="CP328" s="1902"/>
      <c r="CQ328" s="1902"/>
      <c r="CR328" s="1902"/>
      <c r="CS328" s="1902"/>
      <c r="CT328" s="1902"/>
      <c r="CU328" s="935"/>
      <c r="CV328" s="935"/>
      <c r="CW328" s="935"/>
      <c r="CX328" s="935"/>
      <c r="CY328" s="935"/>
      <c r="CZ328" s="935"/>
      <c r="DA328" s="935"/>
      <c r="DB328" s="935"/>
      <c r="DC328" s="935"/>
      <c r="DD328" s="953"/>
      <c r="DE328" s="935"/>
      <c r="DF328" s="1894" t="str">
        <f>IF(AS114="","","Total without Air Per Diem")</f>
        <v/>
      </c>
      <c r="DG328" s="1894"/>
      <c r="DH328" s="1894"/>
      <c r="DI328" s="1894"/>
      <c r="DJ328" s="1894"/>
      <c r="DK328" s="1894"/>
      <c r="DL328" s="1894"/>
      <c r="DM328" s="1894"/>
      <c r="DN328" s="1894"/>
      <c r="DO328" s="1894"/>
      <c r="DP328" s="1896" t="str">
        <f>IF(DF328="","",FK281)</f>
        <v/>
      </c>
      <c r="DQ328" s="1896"/>
      <c r="DR328" s="1896"/>
      <c r="DS328" s="1896"/>
      <c r="DT328" s="1896"/>
      <c r="DU328" s="962"/>
      <c r="DV328" s="1894" t="s">
        <v>137</v>
      </c>
      <c r="DW328" s="1894"/>
      <c r="DX328" s="1894"/>
      <c r="DY328" s="1894"/>
      <c r="DZ328" s="1894"/>
      <c r="EA328" s="1894"/>
      <c r="EB328" s="1894"/>
      <c r="EC328" s="1894"/>
      <c r="ED328" s="934"/>
      <c r="EE328" s="1920" t="str">
        <f>IF(FP255=0,"",FP255)</f>
        <v/>
      </c>
      <c r="EF328" s="1920"/>
      <c r="EG328" s="1920"/>
      <c r="EH328" s="1920"/>
      <c r="EI328" s="1920"/>
      <c r="EJ328" s="1920"/>
      <c r="EK328" s="1920"/>
      <c r="EL328" s="919"/>
      <c r="EM328" s="919"/>
      <c r="EN328" s="919"/>
      <c r="EO328" s="963"/>
      <c r="EP328" s="963"/>
      <c r="ES328" s="919"/>
      <c r="ET328" s="59"/>
      <c r="EU328" s="59"/>
      <c r="EV328" s="59"/>
      <c r="EW328" s="59"/>
      <c r="EX328" s="59"/>
      <c r="EY328" s="59"/>
      <c r="FL328" s="944"/>
      <c r="FM328" s="944"/>
      <c r="FN328" s="944"/>
      <c r="FO328" s="944"/>
      <c r="FP328" s="950"/>
      <c r="FQ328" s="944"/>
      <c r="FR328" s="959"/>
      <c r="FS328" s="944"/>
      <c r="FT328" s="944"/>
      <c r="FU328" s="59"/>
      <c r="FV328" s="59"/>
      <c r="FW328" s="59" t="s">
        <v>138</v>
      </c>
      <c r="FX328" s="59">
        <f>AA46</f>
        <v>0</v>
      </c>
      <c r="FY328" s="59"/>
      <c r="FZ328" s="59"/>
      <c r="GA328" s="59"/>
      <c r="GB328" s="59"/>
      <c r="GC328" s="59"/>
      <c r="GD328" s="59"/>
      <c r="GE328" s="59"/>
      <c r="GF328" s="59"/>
      <c r="GG328" s="803"/>
      <c r="GH328" s="803"/>
      <c r="GI328" s="59"/>
      <c r="GJ328" s="59"/>
      <c r="GK328" s="56"/>
      <c r="GL328" s="56"/>
      <c r="GM328" s="56"/>
      <c r="GN328" s="665"/>
      <c r="GO328" s="665"/>
      <c r="GP328" s="665"/>
      <c r="GQ328" s="665"/>
      <c r="GR328" s="665"/>
      <c r="GS328" s="665"/>
      <c r="GT328" s="958"/>
      <c r="GU328" s="665"/>
      <c r="GV328" s="665"/>
      <c r="GW328" s="665"/>
      <c r="GX328" s="667"/>
      <c r="GY328" s="668"/>
      <c r="GZ328" s="665"/>
      <c r="HA328" s="56"/>
      <c r="HB328" s="56"/>
      <c r="HC328" s="56"/>
      <c r="HD328" s="56"/>
      <c r="HE328" s="56"/>
      <c r="HF328" s="56"/>
      <c r="HG328" s="56"/>
      <c r="HH328" s="56"/>
      <c r="HI328" s="56"/>
      <c r="HJ328" s="56"/>
      <c r="HK328" s="56"/>
      <c r="HL328" s="56"/>
      <c r="HM328" s="606"/>
      <c r="HN328" s="56"/>
      <c r="HO328" s="56"/>
      <c r="HP328" s="56"/>
      <c r="HQ328" s="56"/>
      <c r="HR328" s="56"/>
      <c r="HS328" s="56"/>
      <c r="HT328" s="56"/>
      <c r="HU328" s="56"/>
      <c r="HV328" s="56"/>
      <c r="HW328" s="56"/>
      <c r="HX328" s="56"/>
      <c r="HY328" s="56"/>
      <c r="HZ328" s="56"/>
      <c r="IA328" s="56"/>
      <c r="IB328" s="56"/>
      <c r="IC328" s="56"/>
      <c r="IK328" s="944"/>
    </row>
    <row r="329" spans="62:254" ht="19" hidden="1" customHeight="1">
      <c r="BJ329" s="924"/>
      <c r="BK329" s="925"/>
      <c r="BL329" s="925"/>
      <c r="BM329" s="925"/>
      <c r="BN329" s="925"/>
      <c r="BO329" s="925"/>
      <c r="BP329" s="925"/>
      <c r="BQ329" s="925"/>
      <c r="BR329" s="919"/>
      <c r="BS329" s="1915"/>
      <c r="BT329" s="1915"/>
      <c r="BU329" s="1915"/>
      <c r="BV329" s="960"/>
      <c r="BW329" s="961" t="str">
        <f>IF(BV329="","","AIR")</f>
        <v/>
      </c>
      <c r="BX329" s="1899"/>
      <c r="BY329" s="1899"/>
      <c r="BZ329" s="1899"/>
      <c r="CA329" s="1899"/>
      <c r="CB329" s="1893" t="s">
        <v>139</v>
      </c>
      <c r="CC329" s="1893"/>
      <c r="CD329" s="1898"/>
      <c r="CE329" s="1898"/>
      <c r="CF329" s="1916"/>
      <c r="CG329" s="1916"/>
      <c r="CH329" s="1916"/>
      <c r="CI329" s="1916"/>
      <c r="CJ329" s="1916"/>
      <c r="CK329" s="1916"/>
      <c r="CL329" s="1916"/>
      <c r="CM329" s="1902"/>
      <c r="CN329" s="1902"/>
      <c r="CO329" s="1902"/>
      <c r="CP329" s="1902"/>
      <c r="CQ329" s="1902"/>
      <c r="CR329" s="1902"/>
      <c r="CS329" s="1902"/>
      <c r="CT329" s="1902"/>
      <c r="CU329" s="964"/>
      <c r="CV329" s="964"/>
      <c r="CW329" s="964"/>
      <c r="CX329" s="964"/>
      <c r="CY329" s="964"/>
      <c r="CZ329" s="964"/>
      <c r="DA329" s="964"/>
      <c r="DB329" s="964"/>
      <c r="DC329" s="964"/>
      <c r="DD329" s="965"/>
      <c r="DE329" s="964"/>
      <c r="DF329" s="1894"/>
      <c r="DG329" s="1894"/>
      <c r="DH329" s="1894"/>
      <c r="DI329" s="1894"/>
      <c r="DJ329" s="1894"/>
      <c r="DK329" s="1894"/>
      <c r="DL329" s="1894"/>
      <c r="DM329" s="1894"/>
      <c r="DN329" s="1894"/>
      <c r="DO329" s="1894"/>
      <c r="DP329" s="1896"/>
      <c r="DQ329" s="1896"/>
      <c r="DR329" s="1896"/>
      <c r="DS329" s="1896"/>
      <c r="DT329" s="1896"/>
      <c r="DU329" s="962"/>
      <c r="DV329" s="1894"/>
      <c r="DW329" s="1894"/>
      <c r="DX329" s="1894"/>
      <c r="DY329" s="1894"/>
      <c r="DZ329" s="1894"/>
      <c r="EA329" s="1894"/>
      <c r="EB329" s="1894"/>
      <c r="EC329" s="1894"/>
      <c r="ED329" s="934"/>
      <c r="EE329" s="1920"/>
      <c r="EF329" s="1920"/>
      <c r="EG329" s="1920"/>
      <c r="EH329" s="1920"/>
      <c r="EI329" s="1920"/>
      <c r="EJ329" s="1920"/>
      <c r="EK329" s="1920"/>
      <c r="EL329" s="963"/>
      <c r="EM329" s="963"/>
      <c r="EN329" s="963"/>
      <c r="EO329" s="963"/>
      <c r="EP329" s="963"/>
      <c r="EQ329" s="919"/>
      <c r="ER329" s="919"/>
      <c r="ES329" s="919"/>
      <c r="ET329" s="59"/>
      <c r="EU329" s="59"/>
      <c r="EV329" s="59"/>
      <c r="EW329" s="59"/>
      <c r="EX329" s="59"/>
      <c r="EY329" s="59"/>
      <c r="FL329" s="944"/>
      <c r="FM329" s="944"/>
      <c r="FN329" s="944"/>
      <c r="FO329" s="944"/>
      <c r="FP329" s="950"/>
      <c r="FQ329" s="944"/>
      <c r="FR329" s="959"/>
      <c r="FS329" s="966"/>
      <c r="FT329" s="966" t="s">
        <v>23</v>
      </c>
      <c r="FU329" s="967" t="s">
        <v>24</v>
      </c>
      <c r="FV329" s="967"/>
      <c r="FW329" s="967" t="s">
        <v>140</v>
      </c>
      <c r="FX329" s="968">
        <f>IF(FX326="",0,FX326)</f>
        <v>0</v>
      </c>
      <c r="FY329" s="968">
        <v>0.65</v>
      </c>
      <c r="FZ329" s="968">
        <f>FX329*FY329</f>
        <v>0</v>
      </c>
      <c r="GA329" s="967"/>
      <c r="GB329" s="967"/>
      <c r="GC329" s="967"/>
      <c r="GD329" s="967"/>
      <c r="GE329" s="967"/>
      <c r="GF329" s="967"/>
      <c r="GG329" s="967"/>
      <c r="GH329" s="967"/>
      <c r="GI329" s="967"/>
      <c r="GJ329" s="967"/>
      <c r="GK329" s="969"/>
      <c r="GL329" s="969"/>
      <c r="GM329" s="56"/>
      <c r="GN329" s="665"/>
      <c r="GO329" s="665"/>
      <c r="GP329" s="665"/>
      <c r="GQ329" s="665"/>
      <c r="GR329" s="665"/>
      <c r="GS329" s="665"/>
      <c r="GT329" s="958"/>
      <c r="GU329" s="665"/>
      <c r="GV329" s="665"/>
      <c r="GW329" s="665"/>
      <c r="GX329" s="667"/>
      <c r="GY329" s="668"/>
      <c r="GZ329" s="665"/>
      <c r="HA329" s="56"/>
      <c r="HB329" s="56"/>
      <c r="HC329" s="56"/>
      <c r="HD329" s="56"/>
      <c r="HE329" s="56"/>
      <c r="HF329" s="56"/>
      <c r="HG329" s="56"/>
      <c r="HH329" s="56"/>
      <c r="HI329" s="56"/>
      <c r="HJ329" s="56"/>
      <c r="HK329" s="56"/>
      <c r="HL329" s="56"/>
      <c r="HM329" s="606"/>
      <c r="HN329" s="56"/>
      <c r="HO329" s="56"/>
      <c r="HP329" s="56"/>
      <c r="HQ329" s="56"/>
      <c r="HR329" s="56"/>
      <c r="HS329" s="56"/>
      <c r="HT329" s="56"/>
      <c r="HU329" s="56"/>
      <c r="HV329" s="56"/>
      <c r="HW329" s="56"/>
      <c r="HX329" s="56"/>
      <c r="HY329" s="56"/>
      <c r="HZ329" s="56"/>
      <c r="IA329" s="56"/>
      <c r="IB329" s="56"/>
      <c r="IC329" s="56"/>
      <c r="IK329" s="944"/>
    </row>
    <row r="330" spans="62:254" ht="19" hidden="1" customHeight="1">
      <c r="BJ330" s="924"/>
      <c r="BK330" s="925"/>
      <c r="BL330" s="925"/>
      <c r="BM330" s="925"/>
      <c r="BN330" s="925"/>
      <c r="BO330" s="925"/>
      <c r="BP330" s="925"/>
      <c r="BQ330" s="925"/>
      <c r="BR330" s="919"/>
      <c r="BS330" s="1897" t="s">
        <v>141</v>
      </c>
      <c r="BT330" s="1897"/>
      <c r="BU330" s="1897"/>
      <c r="BV330" s="1897"/>
      <c r="BW330" s="1897"/>
      <c r="BX330" s="1897" t="str">
        <f>CN308</f>
        <v>Fuel Funds</v>
      </c>
      <c r="BY330" s="1897"/>
      <c r="BZ330" s="1897"/>
      <c r="CA330" s="1897"/>
      <c r="CB330" s="1897"/>
      <c r="CC330" s="1897"/>
      <c r="CD330" s="1898"/>
      <c r="CE330" s="1898"/>
      <c r="CF330" s="1897" t="s">
        <v>142</v>
      </c>
      <c r="CG330" s="1897"/>
      <c r="CH330" s="1897"/>
      <c r="CI330" s="1897"/>
      <c r="CJ330" s="1897"/>
      <c r="CK330" s="1897"/>
      <c r="CL330" s="1897"/>
      <c r="CM330" s="1897" t="s">
        <v>143</v>
      </c>
      <c r="CN330" s="1897"/>
      <c r="CO330" s="1897"/>
      <c r="CP330" s="1897"/>
      <c r="CQ330" s="1897"/>
      <c r="CR330" s="1897"/>
      <c r="CS330" s="1897"/>
      <c r="CT330" s="1897"/>
      <c r="CU330" s="919"/>
      <c r="CV330" s="919"/>
      <c r="CW330" s="919"/>
      <c r="CX330" s="919"/>
      <c r="CY330" s="919"/>
      <c r="CZ330" s="919"/>
      <c r="DA330" s="919"/>
      <c r="DB330" s="919"/>
      <c r="DC330" s="919"/>
      <c r="DD330" s="926"/>
      <c r="DE330" s="919"/>
      <c r="DF330" s="1894" t="s">
        <v>124</v>
      </c>
      <c r="DG330" s="1894"/>
      <c r="DH330" s="1894"/>
      <c r="DI330" s="1894"/>
      <c r="DJ330" s="1894"/>
      <c r="DK330" s="1894"/>
      <c r="DL330" s="1894"/>
      <c r="DM330" s="1894"/>
      <c r="DN330" s="1894"/>
      <c r="DO330" s="1894"/>
      <c r="DP330" s="1896" t="str">
        <f>IF(FR260=0,"",FR260)</f>
        <v/>
      </c>
      <c r="DQ330" s="1896"/>
      <c r="DR330" s="1896"/>
      <c r="DS330" s="1896"/>
      <c r="DT330" s="1896"/>
      <c r="DU330" s="935"/>
      <c r="DV330" s="1894" t="s">
        <v>26</v>
      </c>
      <c r="DW330" s="1894"/>
      <c r="DX330" s="1894"/>
      <c r="DY330" s="1894"/>
      <c r="DZ330" s="1894"/>
      <c r="EA330" s="1894"/>
      <c r="EB330" s="1894"/>
      <c r="EC330" s="1894"/>
      <c r="ED330" s="934"/>
      <c r="EF330" s="935"/>
      <c r="EG330" s="935"/>
      <c r="EH330" s="935"/>
      <c r="EI330" s="935"/>
      <c r="EJ330" s="935"/>
      <c r="EK330" s="935"/>
      <c r="EL330" s="919"/>
      <c r="EM330" s="919"/>
      <c r="EN330" s="919"/>
      <c r="EO330" s="963"/>
      <c r="EP330" s="963"/>
      <c r="ES330" s="970"/>
      <c r="ET330" s="803"/>
      <c r="EU330" s="803"/>
      <c r="EV330" s="59"/>
      <c r="EW330" s="59"/>
      <c r="EX330" s="59"/>
      <c r="EY330" s="59"/>
      <c r="FL330" s="944"/>
      <c r="FM330" s="944"/>
      <c r="FN330" s="944"/>
      <c r="FO330" s="944"/>
      <c r="FP330" s="950"/>
      <c r="FQ330" s="944"/>
      <c r="FR330" s="959" t="s">
        <v>144</v>
      </c>
      <c r="FS330" s="971" t="s">
        <v>145</v>
      </c>
      <c r="FT330" s="972">
        <f>HT163</f>
        <v>0</v>
      </c>
      <c r="FU330" s="973">
        <f>HW163</f>
        <v>0</v>
      </c>
      <c r="FV330" s="967"/>
      <c r="FW330" s="967" t="s">
        <v>146</v>
      </c>
      <c r="FX330" s="968">
        <f>IF(FX327="",0,FX327)</f>
        <v>0</v>
      </c>
      <c r="FY330" s="968">
        <v>0.35</v>
      </c>
      <c r="FZ330" s="968">
        <f>FX330*FY330</f>
        <v>0</v>
      </c>
      <c r="GA330" s="967"/>
      <c r="GB330" s="967"/>
      <c r="GC330" s="967"/>
      <c r="GD330" s="967"/>
      <c r="GE330" s="967"/>
      <c r="GF330" s="967"/>
      <c r="GG330" s="967"/>
      <c r="GH330" s="967"/>
      <c r="GI330" s="967"/>
      <c r="GJ330" s="967"/>
      <c r="GK330" s="969"/>
      <c r="GL330" s="969"/>
      <c r="GM330" s="56"/>
      <c r="GN330" s="665"/>
      <c r="GO330" s="665"/>
      <c r="GP330" s="665"/>
      <c r="GQ330" s="665"/>
      <c r="GR330" s="665"/>
      <c r="GS330" s="665"/>
      <c r="GT330" s="958"/>
      <c r="GU330" s="665"/>
      <c r="GV330" s="665"/>
      <c r="GW330" s="665"/>
      <c r="GX330" s="667"/>
      <c r="GY330" s="668"/>
      <c r="GZ330" s="665"/>
      <c r="HA330" s="56"/>
      <c r="HB330" s="56"/>
      <c r="HC330" s="56"/>
      <c r="HD330" s="56"/>
      <c r="HE330" s="56"/>
      <c r="HF330" s="56"/>
      <c r="HG330" s="56"/>
      <c r="HH330" s="56"/>
      <c r="HI330" s="56"/>
      <c r="HJ330" s="56"/>
      <c r="HK330" s="56"/>
      <c r="HL330" s="56"/>
      <c r="HM330" s="606"/>
      <c r="HN330" s="56"/>
      <c r="HO330" s="56"/>
      <c r="HP330" s="56"/>
      <c r="HQ330" s="56"/>
      <c r="HR330" s="56"/>
      <c r="HS330" s="56"/>
      <c r="HT330" s="56"/>
      <c r="HU330" s="56"/>
      <c r="HV330" s="56"/>
      <c r="HW330" s="56"/>
      <c r="HX330" s="56"/>
      <c r="HY330" s="56"/>
      <c r="HZ330" s="56"/>
      <c r="IA330" s="56"/>
      <c r="IB330" s="56"/>
      <c r="IC330" s="56"/>
      <c r="IK330" s="944"/>
    </row>
    <row r="331" spans="62:254" ht="19" hidden="1" customHeight="1">
      <c r="BJ331" s="924"/>
      <c r="BK331" s="925"/>
      <c r="BL331" s="925"/>
      <c r="BM331" s="925"/>
      <c r="BN331" s="925"/>
      <c r="BO331" s="925"/>
      <c r="BP331" s="925"/>
      <c r="BQ331" s="925"/>
      <c r="BR331" s="919"/>
      <c r="BS331" s="974"/>
      <c r="BT331" s="974"/>
      <c r="BU331" s="974"/>
      <c r="BV331" s="974"/>
      <c r="BW331" s="974"/>
      <c r="BX331" s="1901" t="str">
        <f>CN312</f>
        <v>avg per day / per POC</v>
      </c>
      <c r="BY331" s="1901"/>
      <c r="BZ331" s="1901"/>
      <c r="CA331" s="1901"/>
      <c r="CB331" s="1901"/>
      <c r="CC331" s="1901"/>
      <c r="CD331" s="1898"/>
      <c r="CE331" s="1898"/>
      <c r="CF331" s="1902" t="str">
        <f>IF(FP217="","",FP217)</f>
        <v/>
      </c>
      <c r="CG331" s="1902"/>
      <c r="CH331" s="1902"/>
      <c r="CI331" s="1902"/>
      <c r="CJ331" s="1902"/>
      <c r="CK331" s="1902"/>
      <c r="CL331" s="1902">
        <f>GA219</f>
        <v>0</v>
      </c>
      <c r="CM331" s="1902" t="str">
        <f>FQ217</f>
        <v/>
      </c>
      <c r="CN331" s="1902"/>
      <c r="CO331" s="1902"/>
      <c r="CP331" s="1902"/>
      <c r="CQ331" s="1902"/>
      <c r="CR331" s="1902"/>
      <c r="CS331" s="1902"/>
      <c r="CT331" s="1902" t="str">
        <f>IF(GH219="","",GH219)</f>
        <v/>
      </c>
      <c r="CU331" s="919"/>
      <c r="CV331" s="919"/>
      <c r="CW331" s="919"/>
      <c r="CX331" s="919"/>
      <c r="CY331" s="919"/>
      <c r="CZ331" s="919"/>
      <c r="DA331" s="919"/>
      <c r="DB331" s="919"/>
      <c r="DC331" s="919"/>
      <c r="DD331" s="926"/>
      <c r="DE331" s="919"/>
      <c r="DF331" s="1894"/>
      <c r="DG331" s="1894"/>
      <c r="DH331" s="1894"/>
      <c r="DI331" s="1894"/>
      <c r="DJ331" s="1894"/>
      <c r="DK331" s="1894"/>
      <c r="DL331" s="1894"/>
      <c r="DM331" s="1894"/>
      <c r="DN331" s="1894"/>
      <c r="DO331" s="1894"/>
      <c r="DP331" s="1896"/>
      <c r="DQ331" s="1896"/>
      <c r="DR331" s="1896"/>
      <c r="DS331" s="1896"/>
      <c r="DT331" s="1896"/>
      <c r="DU331" s="935"/>
      <c r="DV331" s="1894"/>
      <c r="DW331" s="1894"/>
      <c r="DX331" s="1894"/>
      <c r="DY331" s="1894"/>
      <c r="DZ331" s="1894"/>
      <c r="EA331" s="1894"/>
      <c r="EB331" s="1894"/>
      <c r="EC331" s="1894"/>
      <c r="ED331" s="934"/>
      <c r="EE331" s="935"/>
      <c r="EF331" s="935"/>
      <c r="EG331" s="935"/>
      <c r="EH331" s="935"/>
      <c r="EI331" s="935"/>
      <c r="EJ331" s="935"/>
      <c r="EK331" s="935"/>
      <c r="EL331" s="955"/>
      <c r="EM331" s="955"/>
      <c r="EN331" s="955"/>
      <c r="EO331" s="955"/>
      <c r="EP331" s="955"/>
      <c r="EQ331" s="975"/>
      <c r="ER331" s="975"/>
      <c r="ES331" s="975"/>
      <c r="ET331" s="797"/>
      <c r="EU331" s="797"/>
      <c r="EV331" s="59"/>
      <c r="EW331" s="59"/>
      <c r="EX331" s="59"/>
      <c r="EY331" s="59"/>
      <c r="FL331" s="944"/>
      <c r="FM331" s="944"/>
      <c r="FN331" s="944"/>
      <c r="FO331" s="944"/>
      <c r="FP331" s="950"/>
      <c r="FQ331" s="944"/>
      <c r="FR331" s="959" t="s">
        <v>147</v>
      </c>
      <c r="FS331" s="966" t="s">
        <v>148</v>
      </c>
      <c r="FT331" s="976">
        <f>HT164</f>
        <v>0</v>
      </c>
      <c r="FU331" s="973">
        <f>HW164</f>
        <v>0</v>
      </c>
      <c r="FV331" s="967"/>
      <c r="FW331" s="967" t="s">
        <v>149</v>
      </c>
      <c r="FX331" s="968">
        <f>IF(FX328="",0,FX328)</f>
        <v>0</v>
      </c>
      <c r="FY331" s="968">
        <v>0.25</v>
      </c>
      <c r="FZ331" s="968">
        <f>FX331*FY331</f>
        <v>0</v>
      </c>
      <c r="GA331" s="967"/>
      <c r="GB331" s="967"/>
      <c r="GC331" s="967"/>
      <c r="GD331" s="977" t="s">
        <v>150</v>
      </c>
      <c r="GE331" s="967"/>
      <c r="GF331" s="967" t="s">
        <v>151</v>
      </c>
      <c r="GG331" s="967" t="s">
        <v>152</v>
      </c>
      <c r="GH331" s="967" t="s">
        <v>153</v>
      </c>
      <c r="GI331" s="967"/>
      <c r="GJ331" s="967"/>
      <c r="GK331" s="969"/>
      <c r="GL331" s="969"/>
      <c r="GM331" s="56"/>
      <c r="GN331" s="665"/>
      <c r="GO331" s="665"/>
      <c r="GP331" s="665"/>
      <c r="GQ331" s="665"/>
      <c r="GR331" s="665"/>
      <c r="GS331" s="665"/>
      <c r="GT331" s="958"/>
      <c r="GU331" s="665"/>
      <c r="GV331" s="665"/>
      <c r="GW331" s="665"/>
      <c r="GX331" s="667"/>
      <c r="GY331" s="668"/>
      <c r="GZ331" s="665"/>
      <c r="HA331" s="56"/>
      <c r="HB331" s="56"/>
      <c r="HC331" s="56"/>
      <c r="HD331" s="56"/>
      <c r="HE331" s="56"/>
      <c r="HF331" s="56"/>
      <c r="HG331" s="56"/>
      <c r="HH331" s="56"/>
      <c r="HI331" s="56"/>
      <c r="HJ331" s="56"/>
      <c r="HK331" s="56"/>
      <c r="HL331" s="56"/>
      <c r="HM331" s="606"/>
      <c r="HN331" s="56"/>
      <c r="HO331" s="56"/>
      <c r="HP331" s="56"/>
      <c r="HQ331" s="56"/>
      <c r="HR331" s="56"/>
      <c r="HS331" s="56"/>
      <c r="HT331" s="56"/>
      <c r="HU331" s="56"/>
      <c r="HV331" s="56"/>
      <c r="HW331" s="56"/>
      <c r="HX331" s="56"/>
      <c r="HY331" s="56"/>
      <c r="HZ331" s="56"/>
      <c r="IA331" s="56"/>
      <c r="IB331" s="56"/>
      <c r="IC331" s="56"/>
      <c r="IK331" s="944"/>
    </row>
    <row r="332" spans="62:254" ht="19" hidden="1" customHeight="1">
      <c r="BJ332" s="924"/>
      <c r="BK332" s="925"/>
      <c r="BL332" s="925"/>
      <c r="BM332" s="925"/>
      <c r="BN332" s="925"/>
      <c r="BO332" s="925"/>
      <c r="BP332" s="925"/>
      <c r="BQ332" s="925"/>
      <c r="BR332" s="919"/>
      <c r="BS332" s="1900" t="str">
        <f>GB522</f>
        <v/>
      </c>
      <c r="BT332" s="1900"/>
      <c r="BU332" s="1900"/>
      <c r="BV332" s="1888" t="s">
        <v>154</v>
      </c>
      <c r="BW332" s="1888"/>
      <c r="BX332" s="1889" t="str">
        <f>IF(BS332="","",EJ411)</f>
        <v/>
      </c>
      <c r="BY332" s="1889"/>
      <c r="BZ332" s="1889"/>
      <c r="CA332" s="1889"/>
      <c r="CB332" s="1890" t="s">
        <v>136</v>
      </c>
      <c r="CC332" s="1890"/>
      <c r="CD332" s="1898"/>
      <c r="CE332" s="1898"/>
      <c r="CF332" s="1902"/>
      <c r="CG332" s="1902"/>
      <c r="CH332" s="1902"/>
      <c r="CI332" s="1902"/>
      <c r="CJ332" s="1902"/>
      <c r="CK332" s="1902"/>
      <c r="CL332" s="1902"/>
      <c r="CM332" s="1902"/>
      <c r="CN332" s="1902"/>
      <c r="CO332" s="1902"/>
      <c r="CP332" s="1902"/>
      <c r="CQ332" s="1902"/>
      <c r="CR332" s="1902"/>
      <c r="CS332" s="1902"/>
      <c r="CT332" s="1902"/>
      <c r="CU332" s="919"/>
      <c r="CV332" s="919"/>
      <c r="CW332" s="919"/>
      <c r="CX332" s="919"/>
      <c r="CY332" s="919"/>
      <c r="CZ332" s="919"/>
      <c r="DA332" s="919"/>
      <c r="DB332" s="919"/>
      <c r="DC332" s="919"/>
      <c r="DD332" s="926"/>
      <c r="DE332" s="919"/>
      <c r="DF332" s="1891" t="s">
        <v>155</v>
      </c>
      <c r="DG332" s="1891"/>
      <c r="DH332" s="1891"/>
      <c r="DI332" s="1891"/>
      <c r="DJ332" s="1891"/>
      <c r="DK332" s="1891"/>
      <c r="DL332" s="1891"/>
      <c r="DM332" s="1891"/>
      <c r="DN332" s="1891"/>
      <c r="DO332" s="1891"/>
      <c r="DP332" s="1891"/>
      <c r="DQ332" s="1891"/>
      <c r="DR332" s="1891"/>
      <c r="DS332" s="1891"/>
      <c r="DT332" s="1891"/>
      <c r="DU332" s="978"/>
      <c r="DV332" s="1894" t="s">
        <v>156</v>
      </c>
      <c r="DW332" s="1894"/>
      <c r="DX332" s="1894"/>
      <c r="DY332" s="1894"/>
      <c r="DZ332" s="1894"/>
      <c r="EA332" s="1894"/>
      <c r="EB332" s="1894"/>
      <c r="EC332" s="1894"/>
      <c r="ED332" s="934"/>
      <c r="EE332" s="1895" t="str">
        <f>IF(FQ268=0,"",FQ268)</f>
        <v/>
      </c>
      <c r="EF332" s="1895"/>
      <c r="EG332" s="1895"/>
      <c r="EH332" s="1895"/>
      <c r="EI332" s="1895"/>
      <c r="EJ332" s="1895"/>
      <c r="EK332" s="1895"/>
      <c r="EL332" s="919"/>
      <c r="EM332" s="919"/>
      <c r="EN332" s="919"/>
      <c r="EO332" s="963"/>
      <c r="EP332" s="963"/>
      <c r="ES332" s="970"/>
      <c r="ET332" s="803"/>
      <c r="EU332" s="803"/>
      <c r="EV332" s="59"/>
      <c r="EW332" s="59"/>
      <c r="EX332" s="59"/>
      <c r="EY332" s="59"/>
      <c r="FL332" s="944"/>
      <c r="FM332" s="944"/>
      <c r="FN332" s="944"/>
      <c r="FO332" s="944"/>
      <c r="FP332" s="950"/>
      <c r="FQ332" s="944"/>
      <c r="FR332" s="959" t="s">
        <v>157</v>
      </c>
      <c r="FS332" s="966" t="s">
        <v>158</v>
      </c>
      <c r="FT332" s="966">
        <f>HZ163</f>
        <v>0</v>
      </c>
      <c r="FU332" s="967"/>
      <c r="FV332" s="967"/>
      <c r="FW332" s="967"/>
      <c r="FX332" s="979"/>
      <c r="FY332" s="967"/>
      <c r="FZ332" s="967">
        <f>FZ329+FZ330+FZ331</f>
        <v>0</v>
      </c>
      <c r="GA332" s="967">
        <f>IF(FT330&gt;290,290,FT330)</f>
        <v>0</v>
      </c>
      <c r="GB332" s="967">
        <f>IF(FU330&gt;290,290,FU330)</f>
        <v>0</v>
      </c>
      <c r="GC332" s="967">
        <f>FZ332*(GA332+GB332)</f>
        <v>0</v>
      </c>
      <c r="GD332" s="967">
        <f>IF(FZ332*GA332&gt;290,290,FZ332*GA332)</f>
        <v>0</v>
      </c>
      <c r="GE332" s="967">
        <f>FZ332*GB332</f>
        <v>0</v>
      </c>
      <c r="GF332" s="967">
        <f>IF(GD332+GE332&gt;=290,290-GD332,GE332)</f>
        <v>0</v>
      </c>
      <c r="GG332" s="967">
        <f>IF(GC332&gt;=290,290-GE332,GD332)</f>
        <v>0</v>
      </c>
      <c r="GH332" s="967">
        <f>GE332</f>
        <v>0</v>
      </c>
      <c r="GI332" s="967">
        <f>IF(FT332&gt;=GD332,GD332,FT332)</f>
        <v>0</v>
      </c>
      <c r="GJ332" s="967"/>
      <c r="GK332" s="969"/>
      <c r="GL332" s="969"/>
      <c r="GM332" s="56"/>
      <c r="GN332" s="665"/>
      <c r="GO332" s="665"/>
      <c r="GP332" s="665"/>
      <c r="GQ332" s="665"/>
      <c r="GR332" s="665"/>
      <c r="GS332" s="665"/>
      <c r="GT332" s="958"/>
      <c r="GU332" s="665"/>
      <c r="GV332" s="665"/>
      <c r="GW332" s="665"/>
      <c r="GX332" s="667"/>
      <c r="GY332" s="668"/>
      <c r="GZ332" s="665"/>
      <c r="HA332" s="56"/>
      <c r="HB332" s="56"/>
      <c r="HC332" s="56"/>
      <c r="HD332" s="56"/>
      <c r="HE332" s="56"/>
      <c r="HF332" s="56"/>
      <c r="HG332" s="56"/>
      <c r="HH332" s="56"/>
      <c r="HI332" s="56"/>
      <c r="HJ332" s="56"/>
      <c r="HK332" s="56"/>
      <c r="HL332" s="56"/>
      <c r="HM332" s="606"/>
      <c r="HN332" s="56"/>
      <c r="HO332" s="56"/>
      <c r="HP332" s="56"/>
      <c r="HQ332" s="56"/>
      <c r="HR332" s="56"/>
      <c r="HS332" s="56"/>
      <c r="HT332" s="56"/>
      <c r="HU332" s="56"/>
      <c r="HV332" s="56"/>
      <c r="HW332" s="56"/>
      <c r="HX332" s="56"/>
      <c r="HY332" s="56"/>
      <c r="HZ332" s="56"/>
      <c r="IA332" s="56"/>
      <c r="IB332" s="56"/>
      <c r="IC332" s="56"/>
      <c r="IK332" s="944"/>
    </row>
    <row r="333" spans="62:254" ht="19" hidden="1" customHeight="1">
      <c r="BJ333" s="924"/>
      <c r="BK333" s="925"/>
      <c r="BL333" s="925"/>
      <c r="BM333" s="925"/>
      <c r="BN333" s="925"/>
      <c r="BO333" s="925"/>
      <c r="BP333" s="925"/>
      <c r="BQ333" s="925"/>
      <c r="BR333" s="919"/>
      <c r="BS333" s="1900"/>
      <c r="BT333" s="1900"/>
      <c r="BU333" s="1900"/>
      <c r="BV333" s="1893" t="s">
        <v>139</v>
      </c>
      <c r="BW333" s="1893"/>
      <c r="BX333" s="1889"/>
      <c r="BY333" s="1889"/>
      <c r="BZ333" s="1889"/>
      <c r="CA333" s="1889"/>
      <c r="CB333" s="1893" t="s">
        <v>139</v>
      </c>
      <c r="CC333" s="1893"/>
      <c r="CD333" s="1898"/>
      <c r="CE333" s="1898"/>
      <c r="CF333" s="1902"/>
      <c r="CG333" s="1902"/>
      <c r="CH333" s="1902"/>
      <c r="CI333" s="1902"/>
      <c r="CJ333" s="1902"/>
      <c r="CK333" s="1902"/>
      <c r="CL333" s="1902"/>
      <c r="CM333" s="1902"/>
      <c r="CN333" s="1902"/>
      <c r="CO333" s="1902"/>
      <c r="CP333" s="1902"/>
      <c r="CQ333" s="1902"/>
      <c r="CR333" s="1902"/>
      <c r="CS333" s="1902"/>
      <c r="CT333" s="1902"/>
      <c r="CU333" s="919"/>
      <c r="CV333" s="919"/>
      <c r="CW333" s="919"/>
      <c r="CX333" s="919"/>
      <c r="CY333" s="919"/>
      <c r="CZ333" s="919"/>
      <c r="DA333" s="919"/>
      <c r="DB333" s="919"/>
      <c r="DC333" s="919"/>
      <c r="DD333" s="926"/>
      <c r="DE333" s="919"/>
      <c r="DF333" s="1891"/>
      <c r="DG333" s="1891"/>
      <c r="DH333" s="1891"/>
      <c r="DI333" s="1891"/>
      <c r="DJ333" s="1891"/>
      <c r="DK333" s="1891"/>
      <c r="DL333" s="1891"/>
      <c r="DM333" s="1891"/>
      <c r="DN333" s="1891"/>
      <c r="DO333" s="1891"/>
      <c r="DP333" s="1891"/>
      <c r="DQ333" s="1891"/>
      <c r="DR333" s="1891"/>
      <c r="DS333" s="1891"/>
      <c r="DT333" s="1891"/>
      <c r="DU333" s="978"/>
      <c r="DV333" s="1894"/>
      <c r="DW333" s="1894"/>
      <c r="DX333" s="1894"/>
      <c r="DY333" s="1894"/>
      <c r="DZ333" s="1894"/>
      <c r="EA333" s="1894"/>
      <c r="EB333" s="1894"/>
      <c r="EC333" s="1894"/>
      <c r="ED333" s="934"/>
      <c r="EE333" s="1895"/>
      <c r="EF333" s="1895"/>
      <c r="EG333" s="1895"/>
      <c r="EH333" s="1895"/>
      <c r="EI333" s="1895"/>
      <c r="EJ333" s="1895"/>
      <c r="EK333" s="1895"/>
      <c r="EL333" s="963"/>
      <c r="EM333" s="963"/>
      <c r="EN333" s="963"/>
      <c r="EO333" s="963"/>
      <c r="EP333" s="963"/>
      <c r="EQ333" s="980"/>
      <c r="ER333" s="980"/>
      <c r="ES333" s="980"/>
      <c r="ET333" s="981"/>
      <c r="EU333" s="981"/>
      <c r="EV333" s="643"/>
      <c r="EW333" s="643"/>
      <c r="EX333" s="59"/>
      <c r="EY333" s="59"/>
      <c r="FL333" s="944"/>
      <c r="FM333" s="944"/>
      <c r="FN333" s="944"/>
      <c r="FO333" s="944"/>
      <c r="FP333" s="950"/>
      <c r="FQ333" s="944"/>
      <c r="FR333" s="959"/>
      <c r="FS333" s="966" t="s">
        <v>159</v>
      </c>
      <c r="FT333" s="966">
        <f>HZ164</f>
        <v>0</v>
      </c>
      <c r="FU333" s="967"/>
      <c r="FV333" s="967"/>
      <c r="FW333" s="967"/>
      <c r="FX333" s="979"/>
      <c r="FY333" s="967"/>
      <c r="FZ333" s="967">
        <f>FZ332</f>
        <v>0</v>
      </c>
      <c r="GA333" s="967">
        <f>IF(FT331&gt;290,290,FT331)</f>
        <v>0</v>
      </c>
      <c r="GB333" s="967">
        <f>IF(FU331&gt;290,290,FU331)</f>
        <v>0</v>
      </c>
      <c r="GC333" s="967">
        <f>FZ333*(GA333+GB333)</f>
        <v>0</v>
      </c>
      <c r="GD333" s="967">
        <f>IF(FZ333*GA333&gt;290,290,FZ333*GA333)</f>
        <v>0</v>
      </c>
      <c r="GE333" s="967">
        <f>FZ333*GB333</f>
        <v>0</v>
      </c>
      <c r="GF333" s="967">
        <f>IF(GD333+GE333&gt;=290,290-GD333,GE333)</f>
        <v>0</v>
      </c>
      <c r="GG333" s="967">
        <f>IF(GC333&gt;=290,290-GE333,GD333)</f>
        <v>0</v>
      </c>
      <c r="GH333" s="967">
        <f>GE333</f>
        <v>0</v>
      </c>
      <c r="GI333" s="967">
        <f>IF(FT333&gt;=GD333,GD333,FT333)</f>
        <v>0</v>
      </c>
      <c r="GJ333" s="967"/>
      <c r="GK333" s="969"/>
      <c r="GL333" s="969"/>
      <c r="GM333" s="56"/>
      <c r="GN333" s="665"/>
      <c r="GO333" s="665"/>
      <c r="GP333" s="665"/>
      <c r="GQ333" s="665"/>
      <c r="GR333" s="665"/>
      <c r="GS333" s="665"/>
      <c r="GT333" s="958"/>
      <c r="GU333" s="665"/>
      <c r="GV333" s="665"/>
      <c r="GW333" s="665"/>
      <c r="GX333" s="667"/>
      <c r="GY333" s="668"/>
      <c r="GZ333" s="665"/>
      <c r="HA333" s="56"/>
      <c r="HB333" s="56"/>
      <c r="HC333" s="56"/>
      <c r="HD333" s="56"/>
      <c r="HE333" s="56"/>
      <c r="HF333" s="56"/>
      <c r="HG333" s="56"/>
      <c r="HH333" s="56"/>
      <c r="HI333" s="56"/>
      <c r="HJ333" s="56"/>
      <c r="HK333" s="56"/>
      <c r="HL333" s="56"/>
      <c r="HM333" s="606"/>
      <c r="HN333" s="56"/>
      <c r="HO333" s="56"/>
      <c r="HP333" s="56"/>
      <c r="HQ333" s="56"/>
      <c r="HR333" s="56"/>
      <c r="HS333" s="56"/>
      <c r="HT333" s="56"/>
      <c r="HU333" s="56"/>
      <c r="HV333" s="56"/>
      <c r="HW333" s="56"/>
      <c r="HX333" s="606"/>
      <c r="HY333" s="56"/>
      <c r="HZ333" s="56"/>
      <c r="IA333" s="56"/>
      <c r="IB333" s="56"/>
      <c r="IC333" s="56"/>
      <c r="IK333" s="944"/>
    </row>
    <row r="334" spans="62:254" ht="19" hidden="1" customHeight="1">
      <c r="BJ334" s="924"/>
      <c r="BK334" s="925"/>
      <c r="BL334" s="925"/>
      <c r="BM334" s="925"/>
      <c r="BN334" s="925"/>
      <c r="BO334" s="925"/>
      <c r="BP334" s="925"/>
      <c r="BQ334" s="925"/>
      <c r="BR334" s="919"/>
      <c r="BS334" s="982"/>
      <c r="BT334" s="982"/>
      <c r="BU334" s="982"/>
      <c r="BV334" s="982"/>
      <c r="BW334" s="982"/>
      <c r="BX334" s="982"/>
      <c r="BY334" s="982"/>
      <c r="BZ334" s="982"/>
      <c r="CA334" s="982"/>
      <c r="CB334" s="982"/>
      <c r="CC334" s="982"/>
      <c r="CD334" s="982"/>
      <c r="CE334" s="982"/>
      <c r="CF334" s="982"/>
      <c r="CG334" s="982"/>
      <c r="CH334" s="982"/>
      <c r="CI334" s="982"/>
      <c r="CJ334" s="982"/>
      <c r="CK334" s="982"/>
      <c r="CL334" s="982"/>
      <c r="CM334" s="982"/>
      <c r="CN334" s="982"/>
      <c r="CO334" s="982"/>
      <c r="CP334" s="982"/>
      <c r="CQ334" s="982"/>
      <c r="CR334" s="982"/>
      <c r="CS334" s="982"/>
      <c r="CT334" s="982"/>
      <c r="CU334" s="982"/>
      <c r="CV334" s="982"/>
      <c r="CW334" s="982"/>
      <c r="CX334" s="982"/>
      <c r="CY334" s="982"/>
      <c r="CZ334" s="982"/>
      <c r="DA334" s="982"/>
      <c r="DB334" s="982"/>
      <c r="DC334" s="982"/>
      <c r="DD334" s="983"/>
      <c r="DE334" s="982"/>
      <c r="DF334" s="982"/>
      <c r="DG334" s="982"/>
      <c r="DH334" s="982"/>
      <c r="DI334" s="982"/>
      <c r="DJ334" s="982"/>
      <c r="DK334" s="919"/>
      <c r="DO334" s="919"/>
      <c r="DP334" s="919"/>
      <c r="DQ334" s="919"/>
      <c r="DR334" s="919"/>
      <c r="DS334" s="919"/>
      <c r="DT334" s="919"/>
      <c r="DU334" s="919"/>
      <c r="DV334" s="919"/>
      <c r="DW334" s="919"/>
      <c r="DX334" s="919"/>
      <c r="DY334" s="919"/>
      <c r="DZ334" s="919"/>
      <c r="EA334" s="919"/>
      <c r="EB334" s="919"/>
      <c r="EC334" s="919"/>
      <c r="ED334" s="919"/>
      <c r="EE334" s="919"/>
      <c r="EF334" s="919"/>
      <c r="EG334" s="919"/>
      <c r="EH334" s="919"/>
      <c r="EI334" s="919"/>
      <c r="EJ334" s="919"/>
      <c r="EK334" s="919"/>
      <c r="EL334" s="919"/>
      <c r="EM334" s="919"/>
      <c r="EN334" s="919"/>
      <c r="EO334" s="954"/>
      <c r="EP334" s="954"/>
      <c r="EV334" s="59"/>
      <c r="EW334" s="59"/>
      <c r="EX334" s="59"/>
      <c r="EY334" s="59"/>
      <c r="FL334" s="944"/>
      <c r="FM334" s="944"/>
      <c r="FN334" s="944"/>
      <c r="FO334" s="944"/>
      <c r="FP334" s="950"/>
      <c r="FQ334" s="944"/>
      <c r="FR334" s="959" t="s">
        <v>157</v>
      </c>
      <c r="FS334" s="966"/>
      <c r="FT334" s="966"/>
      <c r="FU334" s="967"/>
      <c r="FV334" s="967"/>
      <c r="FW334" s="967"/>
      <c r="FX334" s="967"/>
      <c r="FY334" s="967"/>
      <c r="FZ334" s="967"/>
      <c r="GA334" s="967"/>
      <c r="GB334" s="967"/>
      <c r="GC334" s="967"/>
      <c r="GD334" s="967"/>
      <c r="GE334" s="967"/>
      <c r="GF334" s="967"/>
      <c r="GG334" s="967"/>
      <c r="GH334" s="967"/>
      <c r="GI334" s="967"/>
      <c r="GJ334" s="967"/>
      <c r="GK334" s="969"/>
      <c r="GL334" s="969"/>
      <c r="GM334" s="56"/>
      <c r="GN334" s="665"/>
      <c r="GO334" s="665"/>
      <c r="GP334" s="665"/>
      <c r="GQ334" s="665"/>
      <c r="GR334" s="665"/>
      <c r="GS334" s="665"/>
      <c r="GT334" s="958"/>
      <c r="GU334" s="665"/>
      <c r="GV334" s="665"/>
      <c r="GW334" s="665"/>
      <c r="GX334" s="667"/>
      <c r="GY334" s="668"/>
      <c r="GZ334" s="665"/>
      <c r="HA334" s="56"/>
      <c r="HB334" s="56"/>
      <c r="HC334" s="56"/>
      <c r="HD334" s="56"/>
      <c r="HE334" s="56"/>
      <c r="HF334" s="56"/>
      <c r="HG334" s="1887"/>
      <c r="HH334" s="1887"/>
      <c r="HI334" s="56"/>
      <c r="HJ334" s="56"/>
      <c r="HK334" s="56"/>
      <c r="HL334" s="56"/>
      <c r="HM334" s="606"/>
      <c r="HN334" s="1875"/>
      <c r="HO334" s="1875"/>
      <c r="HP334" s="56"/>
      <c r="HQ334" s="56"/>
      <c r="HR334" s="1876"/>
      <c r="HS334" s="1876"/>
      <c r="HT334" s="56"/>
      <c r="HU334" s="56"/>
      <c r="HV334" s="56"/>
      <c r="HW334" s="56"/>
      <c r="HX334" s="606"/>
      <c r="HY334" s="1877"/>
      <c r="HZ334" s="1877"/>
      <c r="IA334" s="56"/>
      <c r="IB334" s="56"/>
      <c r="IC334" s="56"/>
      <c r="IK334" s="944"/>
    </row>
    <row r="335" spans="62:254" ht="19" hidden="1" customHeight="1">
      <c r="BJ335" s="924"/>
      <c r="BK335" s="925"/>
      <c r="BL335" s="925"/>
      <c r="BM335" s="925"/>
      <c r="BN335" s="925"/>
      <c r="BO335" s="925"/>
      <c r="BP335" s="925"/>
      <c r="BQ335" s="925"/>
      <c r="BR335" s="919"/>
      <c r="BS335" s="982"/>
      <c r="BT335" s="982"/>
      <c r="BU335" s="982"/>
      <c r="BV335" s="982"/>
      <c r="BW335" s="982"/>
      <c r="BX335" s="982"/>
      <c r="BY335" s="982"/>
      <c r="BZ335" s="982"/>
      <c r="CA335" s="982"/>
      <c r="CB335" s="982"/>
      <c r="CC335" s="982"/>
      <c r="CD335" s="982"/>
      <c r="CE335" s="982"/>
      <c r="CF335" s="982"/>
      <c r="CG335" s="982"/>
      <c r="CH335" s="982"/>
      <c r="CI335" s="982"/>
      <c r="CJ335" s="982"/>
      <c r="CK335" s="982"/>
      <c r="CL335" s="982"/>
      <c r="CM335" s="982"/>
      <c r="CN335" s="982"/>
      <c r="CO335" s="982"/>
      <c r="CP335" s="982"/>
      <c r="CQ335" s="982"/>
      <c r="CR335" s="982"/>
      <c r="CS335" s="982"/>
      <c r="CT335" s="982"/>
      <c r="CU335" s="982"/>
      <c r="CV335" s="982"/>
      <c r="CW335" s="982"/>
      <c r="CX335" s="982"/>
      <c r="CY335" s="982"/>
      <c r="CZ335" s="982"/>
      <c r="DA335" s="982"/>
      <c r="DB335" s="982"/>
      <c r="DC335" s="982"/>
      <c r="DD335" s="983"/>
      <c r="DE335" s="982"/>
      <c r="DF335" s="982"/>
      <c r="DG335" s="982"/>
      <c r="DH335" s="982"/>
      <c r="DI335" s="982"/>
      <c r="DJ335" s="982"/>
      <c r="DK335" s="919"/>
      <c r="DO335" s="919"/>
      <c r="DP335" s="919"/>
      <c r="DQ335" s="919"/>
      <c r="DR335" s="919"/>
      <c r="DS335" s="954"/>
      <c r="DT335" s="954"/>
      <c r="DU335" s="954"/>
      <c r="DV335" s="954"/>
      <c r="DW335" s="954"/>
      <c r="DX335" s="954"/>
      <c r="DY335" s="954"/>
      <c r="DZ335" s="954"/>
      <c r="EA335" s="954"/>
      <c r="EB335" s="954"/>
      <c r="EC335" s="954"/>
      <c r="ED335" s="954"/>
      <c r="EE335" s="954"/>
      <c r="EF335" s="954"/>
      <c r="EG335" s="954"/>
      <c r="EH335" s="954"/>
      <c r="EI335" s="954"/>
      <c r="EJ335" s="954"/>
      <c r="EK335" s="954"/>
      <c r="EL335" s="954"/>
      <c r="EM335" s="954"/>
      <c r="EN335" s="954"/>
      <c r="EO335" s="954"/>
      <c r="EP335" s="954"/>
      <c r="EQ335" s="980"/>
      <c r="ER335" s="980"/>
      <c r="ES335" s="980"/>
      <c r="ET335" s="981"/>
      <c r="EU335" s="981"/>
      <c r="EV335" s="59"/>
      <c r="EW335" s="59"/>
      <c r="EX335" s="59"/>
      <c r="EY335" s="59"/>
      <c r="FL335" s="944"/>
      <c r="FM335" s="944"/>
      <c r="FN335" s="944"/>
      <c r="FO335" s="944"/>
      <c r="FP335" s="950"/>
      <c r="FQ335" s="944"/>
      <c r="FR335" s="959" t="s">
        <v>160</v>
      </c>
      <c r="FS335" s="966"/>
      <c r="FT335" s="966"/>
      <c r="FU335" s="967"/>
      <c r="FV335" s="967"/>
      <c r="FW335" s="967"/>
      <c r="FX335" s="967"/>
      <c r="FY335" s="967"/>
      <c r="FZ335" s="967"/>
      <c r="GA335" s="967"/>
      <c r="GB335" s="967"/>
      <c r="GC335" s="967"/>
      <c r="GD335" s="967"/>
      <c r="GE335" s="967"/>
      <c r="GF335" s="967"/>
      <c r="GG335" s="967"/>
      <c r="GH335" s="967"/>
      <c r="GI335" s="967"/>
      <c r="GJ335" s="967"/>
      <c r="GK335" s="969"/>
      <c r="GL335" s="969"/>
      <c r="GM335" s="665"/>
      <c r="GN335" s="665"/>
      <c r="GO335" s="665"/>
      <c r="GP335" s="665"/>
      <c r="GQ335" s="665"/>
      <c r="GR335" s="665"/>
      <c r="GS335" s="665"/>
      <c r="GT335" s="958"/>
      <c r="GU335" s="665"/>
      <c r="GV335" s="665"/>
      <c r="GW335" s="665"/>
      <c r="GX335" s="667"/>
      <c r="GY335" s="668"/>
      <c r="GZ335" s="665"/>
      <c r="HA335" s="56"/>
      <c r="HB335" s="56"/>
      <c r="HC335" s="56"/>
      <c r="HD335" s="56"/>
      <c r="HE335" s="56"/>
      <c r="HF335" s="56"/>
      <c r="HG335" s="1887"/>
      <c r="HH335" s="1887"/>
      <c r="HI335" s="56"/>
      <c r="HJ335" s="56"/>
      <c r="HK335" s="56"/>
      <c r="HL335" s="56"/>
      <c r="HM335" s="606"/>
      <c r="HN335" s="1875"/>
      <c r="HO335" s="1875"/>
      <c r="HP335" s="56"/>
      <c r="HQ335" s="56"/>
      <c r="HR335" s="1876"/>
      <c r="HS335" s="1876"/>
      <c r="HT335" s="56"/>
      <c r="HU335" s="56"/>
      <c r="HV335" s="56"/>
      <c r="HW335" s="56"/>
      <c r="HX335" s="606"/>
      <c r="HY335" s="1877"/>
      <c r="HZ335" s="1877"/>
      <c r="IA335" s="56"/>
      <c r="IB335" s="56"/>
      <c r="IC335" s="56"/>
      <c r="IK335" s="944"/>
    </row>
    <row r="336" spans="62:254" ht="19" hidden="1" customHeight="1">
      <c r="BJ336" s="924"/>
      <c r="BK336" s="925"/>
      <c r="BL336" s="925"/>
      <c r="BM336" s="925"/>
      <c r="BN336" s="925"/>
      <c r="BO336" s="925"/>
      <c r="BP336" s="925"/>
      <c r="BQ336" s="925"/>
      <c r="BR336" s="919"/>
      <c r="BS336" s="982"/>
      <c r="BT336" s="982"/>
      <c r="BU336" s="982"/>
      <c r="BV336" s="982"/>
      <c r="BW336" s="982"/>
      <c r="BX336" s="982"/>
      <c r="BY336" s="982"/>
      <c r="BZ336" s="982"/>
      <c r="CA336" s="982"/>
      <c r="CB336" s="982"/>
      <c r="CC336" s="982"/>
      <c r="CD336" s="982"/>
      <c r="CE336" s="982"/>
      <c r="CF336" s="982"/>
      <c r="CG336" s="982"/>
      <c r="CH336" s="982"/>
      <c r="CI336" s="982"/>
      <c r="CJ336" s="982"/>
      <c r="CK336" s="982"/>
      <c r="CL336" s="982"/>
      <c r="CM336" s="982"/>
      <c r="CN336" s="982"/>
      <c r="CO336" s="982"/>
      <c r="CP336" s="982"/>
      <c r="CQ336" s="982"/>
      <c r="CR336" s="982"/>
      <c r="CS336" s="982"/>
      <c r="CT336" s="982"/>
      <c r="CU336" s="982"/>
      <c r="CV336" s="982"/>
      <c r="CW336" s="982"/>
      <c r="CX336" s="982"/>
      <c r="CY336" s="982"/>
      <c r="CZ336" s="982"/>
      <c r="DA336" s="982"/>
      <c r="DB336" s="982"/>
      <c r="DC336" s="982"/>
      <c r="DD336" s="983"/>
      <c r="DE336" s="982"/>
      <c r="DF336" s="982"/>
      <c r="DG336" s="982"/>
      <c r="DH336" s="982"/>
      <c r="DI336" s="982"/>
      <c r="DJ336" s="982"/>
      <c r="DK336" s="919"/>
      <c r="DL336" s="919"/>
      <c r="DM336" s="919"/>
      <c r="DN336" s="919"/>
      <c r="DO336" s="919"/>
      <c r="DP336" s="919"/>
      <c r="DQ336" s="919"/>
      <c r="DR336" s="919"/>
      <c r="DS336" s="919"/>
      <c r="DT336" s="919"/>
      <c r="DU336" s="919"/>
      <c r="DV336" s="919"/>
      <c r="DW336" s="919"/>
      <c r="DX336" s="919"/>
      <c r="DY336" s="919"/>
      <c r="DZ336" s="919"/>
      <c r="EA336" s="919"/>
      <c r="EB336" s="919"/>
      <c r="EC336" s="919"/>
      <c r="ED336" s="919"/>
      <c r="EE336" s="919"/>
      <c r="EF336" s="919"/>
      <c r="EG336" s="919"/>
      <c r="EH336" s="919"/>
      <c r="EI336" s="919"/>
      <c r="EJ336" s="919"/>
      <c r="EK336" s="919"/>
      <c r="EL336" s="919"/>
      <c r="EM336" s="919"/>
      <c r="EN336" s="919"/>
      <c r="EO336" s="919"/>
      <c r="EP336" s="919"/>
      <c r="EQ336" s="919"/>
      <c r="ER336" s="919"/>
      <c r="ES336" s="919"/>
      <c r="ET336" s="59"/>
      <c r="EU336" s="59"/>
      <c r="EV336" s="59"/>
      <c r="EW336" s="59"/>
      <c r="EX336" s="59"/>
      <c r="EY336" s="59"/>
      <c r="FL336" s="944"/>
      <c r="FM336" s="944"/>
      <c r="FN336" s="944"/>
      <c r="FO336" s="944"/>
      <c r="FP336" s="950"/>
      <c r="FQ336" s="944"/>
      <c r="FR336" s="959"/>
      <c r="FS336" s="966"/>
      <c r="FT336" s="966"/>
      <c r="FU336" s="967"/>
      <c r="FV336" s="967"/>
      <c r="FW336" s="967"/>
      <c r="FX336" s="967"/>
      <c r="FY336" s="967"/>
      <c r="FZ336" s="967"/>
      <c r="GA336" s="967"/>
      <c r="GB336" s="967"/>
      <c r="GC336" s="967"/>
      <c r="GD336" s="967">
        <f>GD339+GD338</f>
        <v>0</v>
      </c>
      <c r="GE336" s="967">
        <f>GE339+GE338</f>
        <v>0</v>
      </c>
      <c r="GF336" s="967"/>
      <c r="GG336" s="967"/>
      <c r="GH336" s="967"/>
      <c r="GI336" s="967"/>
      <c r="GJ336" s="967"/>
      <c r="GK336" s="969"/>
      <c r="GL336" s="969"/>
      <c r="GM336" s="665"/>
      <c r="GN336" s="665"/>
      <c r="GO336" s="665"/>
      <c r="GP336" s="665"/>
      <c r="GQ336" s="665"/>
      <c r="GR336" s="665"/>
      <c r="GS336" s="665"/>
      <c r="GT336" s="958"/>
      <c r="GU336" s="665"/>
      <c r="GV336" s="665"/>
      <c r="GW336" s="665"/>
      <c r="GX336" s="667"/>
      <c r="GY336" s="668"/>
      <c r="GZ336" s="665"/>
      <c r="HA336" s="56"/>
      <c r="HB336" s="56"/>
      <c r="HC336" s="56"/>
      <c r="HD336" s="56"/>
      <c r="HE336" s="56"/>
      <c r="HF336" s="56"/>
      <c r="HG336" s="56"/>
      <c r="HH336" s="56"/>
      <c r="HI336" s="56"/>
      <c r="HJ336" s="56"/>
      <c r="HK336" s="56"/>
      <c r="HL336" s="56"/>
      <c r="HM336" s="606"/>
      <c r="HN336" s="1867"/>
      <c r="HO336" s="1867"/>
      <c r="HP336" s="56"/>
      <c r="HQ336" s="56"/>
      <c r="HR336" s="56"/>
      <c r="HS336" s="56"/>
      <c r="HT336" s="56"/>
      <c r="HU336" s="56"/>
      <c r="HV336" s="56"/>
      <c r="HW336" s="56"/>
      <c r="HX336" s="606"/>
      <c r="HY336" s="1867"/>
      <c r="HZ336" s="1867"/>
      <c r="IA336" s="56"/>
      <c r="IB336" s="56"/>
      <c r="IC336" s="56"/>
      <c r="IK336" s="944"/>
    </row>
    <row r="337" spans="62:254" ht="19" hidden="1" customHeight="1">
      <c r="BJ337" s="924"/>
      <c r="BK337" s="925"/>
      <c r="BL337" s="925"/>
      <c r="BM337" s="925"/>
      <c r="BN337" s="925"/>
      <c r="BO337" s="925"/>
      <c r="BP337" s="925"/>
      <c r="BQ337" s="925"/>
      <c r="BR337" s="919"/>
      <c r="BS337" s="982"/>
      <c r="BT337" s="982"/>
      <c r="BU337" s="982"/>
      <c r="BV337" s="982"/>
      <c r="BW337" s="982"/>
      <c r="BX337" s="982"/>
      <c r="BY337" s="982"/>
      <c r="BZ337" s="982"/>
      <c r="CA337" s="982"/>
      <c r="CB337" s="982"/>
      <c r="CC337" s="982"/>
      <c r="CD337" s="931"/>
      <c r="CE337" s="931"/>
      <c r="CF337" s="984"/>
      <c r="CG337" s="934"/>
      <c r="CH337" s="934"/>
      <c r="CI337" s="934"/>
      <c r="CJ337" s="934"/>
      <c r="CK337" s="934"/>
      <c r="CL337" s="934"/>
      <c r="CM337" s="934"/>
      <c r="CN337" s="934"/>
      <c r="CO337" s="934"/>
      <c r="CP337" s="934"/>
      <c r="CQ337" s="934"/>
      <c r="CR337" s="934"/>
      <c r="CS337" s="934"/>
      <c r="CT337" s="934"/>
      <c r="CU337" s="934"/>
      <c r="CV337" s="934"/>
      <c r="CW337" s="934"/>
      <c r="CX337" s="934"/>
      <c r="CY337" s="934"/>
      <c r="CZ337" s="934"/>
      <c r="DA337" s="934"/>
      <c r="DB337" s="934"/>
      <c r="DC337" s="934"/>
      <c r="DD337" s="985"/>
      <c r="DE337" s="919"/>
      <c r="DF337" s="919"/>
      <c r="DG337" s="919"/>
      <c r="DH337" s="919"/>
      <c r="DI337" s="919"/>
      <c r="DJ337" s="919"/>
      <c r="DK337" s="919"/>
      <c r="DL337" s="919"/>
      <c r="DM337" s="919"/>
      <c r="DN337" s="919"/>
      <c r="DO337" s="919"/>
      <c r="DP337" s="919"/>
      <c r="DQ337" s="919"/>
      <c r="DR337" s="919"/>
      <c r="DS337" s="919"/>
      <c r="DT337" s="919"/>
      <c r="DU337" s="919"/>
      <c r="DV337" s="919"/>
      <c r="DW337" s="919"/>
      <c r="DX337" s="919"/>
      <c r="DY337" s="919"/>
      <c r="DZ337" s="919"/>
      <c r="EA337" s="919"/>
      <c r="EB337" s="919"/>
      <c r="EC337" s="919"/>
      <c r="ED337" s="919"/>
      <c r="EE337" s="919"/>
      <c r="EF337" s="919"/>
      <c r="EG337" s="919"/>
      <c r="EH337" s="919"/>
      <c r="EI337" s="919"/>
      <c r="EJ337" s="919"/>
      <c r="EK337" s="919"/>
      <c r="EL337" s="919"/>
      <c r="EM337" s="919"/>
      <c r="EN337" s="919"/>
      <c r="EO337" s="919"/>
      <c r="EP337" s="919"/>
      <c r="EQ337" s="919"/>
      <c r="ER337" s="919"/>
      <c r="ES337" s="919"/>
      <c r="ET337" s="59"/>
      <c r="EU337" s="59"/>
      <c r="EV337" s="59"/>
      <c r="EW337" s="59"/>
      <c r="EX337" s="59"/>
      <c r="EY337" s="59"/>
      <c r="FL337" s="944"/>
      <c r="FM337" s="944"/>
      <c r="FN337" s="944"/>
      <c r="FO337" s="944"/>
      <c r="FP337" s="950"/>
      <c r="FQ337" s="944"/>
      <c r="FR337" s="959"/>
      <c r="FS337" s="966"/>
      <c r="FT337" s="966"/>
      <c r="FU337" s="979"/>
      <c r="FV337" s="967"/>
      <c r="FW337" s="967"/>
      <c r="FX337" s="967"/>
      <c r="FY337" s="967"/>
      <c r="FZ337" s="967"/>
      <c r="GA337" s="967"/>
      <c r="GB337" s="967"/>
      <c r="GC337" s="967"/>
      <c r="GD337" s="967" t="s">
        <v>161</v>
      </c>
      <c r="GE337" s="967" t="s">
        <v>161</v>
      </c>
      <c r="GF337" s="967">
        <f>GD332+GF332</f>
        <v>0</v>
      </c>
      <c r="GG337" s="967">
        <f>GD333+GF333</f>
        <v>0</v>
      </c>
      <c r="GH337" s="967"/>
      <c r="GI337" s="967" t="s">
        <v>162</v>
      </c>
      <c r="GJ337" s="967"/>
      <c r="GK337" s="969" t="s">
        <v>148</v>
      </c>
      <c r="GL337" s="969"/>
      <c r="GM337" s="56"/>
      <c r="GN337" s="665"/>
      <c r="GO337" s="665"/>
      <c r="GP337" s="665"/>
      <c r="GQ337" s="665"/>
      <c r="GR337" s="665"/>
      <c r="GS337" s="665"/>
      <c r="GT337" s="958"/>
      <c r="GU337" s="665"/>
      <c r="GV337" s="665"/>
      <c r="GW337" s="665"/>
      <c r="GX337" s="667"/>
      <c r="GY337" s="668"/>
      <c r="GZ337" s="665"/>
      <c r="HA337" s="56"/>
      <c r="HB337" s="56"/>
      <c r="HC337" s="56"/>
      <c r="HD337" s="56"/>
      <c r="HE337" s="56"/>
      <c r="HF337" s="56"/>
      <c r="HG337" s="56"/>
      <c r="HH337" s="56"/>
      <c r="HI337" s="56"/>
      <c r="HJ337" s="56"/>
      <c r="HK337" s="56"/>
      <c r="HL337" s="56"/>
      <c r="HM337" s="606"/>
      <c r="HN337" s="56"/>
      <c r="HO337" s="56"/>
      <c r="HP337" s="56"/>
      <c r="HQ337" s="56"/>
      <c r="HR337" s="56"/>
      <c r="HS337" s="56"/>
      <c r="HT337" s="56"/>
      <c r="HU337" s="56"/>
      <c r="HV337" s="56"/>
      <c r="HW337" s="56"/>
      <c r="HX337" s="606"/>
      <c r="HY337" s="56"/>
      <c r="HZ337" s="56"/>
      <c r="IA337" s="56"/>
      <c r="IB337" s="56"/>
      <c r="IC337" s="56"/>
      <c r="IK337" s="944"/>
    </row>
    <row r="338" spans="62:254" ht="25" hidden="1" customHeight="1">
      <c r="DI338" s="1815" t="str">
        <f>IF(AS130="","","LODGING")</f>
        <v/>
      </c>
      <c r="DJ338" s="1815"/>
      <c r="DK338" s="1815"/>
      <c r="DL338" s="1815"/>
      <c r="DM338" s="1815"/>
      <c r="DN338" s="1815"/>
      <c r="DW338" s="1815" t="str">
        <f>IF(AM130="","","LODGING")</f>
        <v/>
      </c>
      <c r="DX338" s="1815"/>
      <c r="DY338" s="1815"/>
      <c r="DZ338" s="1815"/>
      <c r="EA338" s="1815"/>
      <c r="FL338" s="944"/>
      <c r="FM338" s="944"/>
      <c r="FN338" s="944"/>
      <c r="FO338" s="944"/>
      <c r="FP338" s="950"/>
      <c r="FQ338" s="944"/>
      <c r="FR338" s="959"/>
      <c r="FS338" s="966"/>
      <c r="FT338" s="966"/>
      <c r="FU338" s="967"/>
      <c r="FV338" s="967"/>
      <c r="FW338" s="967"/>
      <c r="FX338" s="967"/>
      <c r="FY338" s="967"/>
      <c r="FZ338" s="967"/>
      <c r="GA338" s="967"/>
      <c r="GB338" s="967"/>
      <c r="GC338" s="967"/>
      <c r="GD338" s="967">
        <f>GF332</f>
        <v>0</v>
      </c>
      <c r="GE338" s="967">
        <f>GF333</f>
        <v>0</v>
      </c>
      <c r="GF338" s="967">
        <f>GI332</f>
        <v>0</v>
      </c>
      <c r="GG338" s="967">
        <f>GI333</f>
        <v>0</v>
      </c>
      <c r="GH338" s="967"/>
      <c r="GI338" s="967">
        <f>GD339+GD338</f>
        <v>0</v>
      </c>
      <c r="GJ338" s="967">
        <f>GI338*0.8</f>
        <v>0</v>
      </c>
      <c r="GK338" s="969">
        <f>GE339+GE338</f>
        <v>0</v>
      </c>
      <c r="GL338" s="969">
        <f>GK338*0.8</f>
        <v>0</v>
      </c>
      <c r="GM338" s="56" t="s">
        <v>163</v>
      </c>
      <c r="GN338" s="56">
        <f>IF(HO188=GM338,GJ338,)</f>
        <v>0</v>
      </c>
      <c r="GO338" s="56">
        <f>IF(GN338=0,0,HU187)</f>
        <v>0</v>
      </c>
      <c r="GP338" s="56">
        <f>IF(GN338=0,0,GN338*GO338)</f>
        <v>0</v>
      </c>
      <c r="GQ338" s="665">
        <f>IF(HO188=GM338,GL338,)</f>
        <v>0</v>
      </c>
      <c r="GR338" s="665">
        <f>IF(GQ338=0,0,IC187)</f>
        <v>0</v>
      </c>
      <c r="GS338" s="665">
        <f>IF(GQ338=0,0,GQ338*GR338)</f>
        <v>0</v>
      </c>
      <c r="GT338" s="958"/>
      <c r="GU338" s="665"/>
      <c r="GV338" s="665"/>
      <c r="GW338" s="665"/>
      <c r="GX338" s="667"/>
      <c r="GY338" s="668"/>
      <c r="GZ338" s="665"/>
      <c r="HA338" s="56"/>
      <c r="HB338" s="56"/>
      <c r="HC338" s="56"/>
      <c r="HD338" s="56"/>
      <c r="HE338" s="56"/>
      <c r="HF338" s="56"/>
      <c r="HG338" s="56"/>
      <c r="HH338" s="56"/>
      <c r="HI338" s="987"/>
      <c r="HJ338" s="607"/>
      <c r="HK338" s="988"/>
      <c r="HL338" s="988"/>
      <c r="HM338" s="607"/>
      <c r="HN338" s="1872"/>
      <c r="HO338" s="1872"/>
      <c r="HP338" s="56"/>
      <c r="HQ338" s="56"/>
      <c r="HR338" s="56"/>
      <c r="HS338" s="56"/>
      <c r="HT338" s="987"/>
      <c r="HU338" s="607"/>
      <c r="HV338" s="988"/>
      <c r="HW338" s="988"/>
      <c r="HX338" s="607"/>
      <c r="HY338" s="1892"/>
      <c r="HZ338" s="1892"/>
      <c r="IA338" s="56"/>
      <c r="IB338" s="56"/>
      <c r="IC338" s="56"/>
      <c r="IK338" s="944"/>
    </row>
    <row r="339" spans="62:254" ht="19" hidden="1" customHeight="1">
      <c r="DI339" s="1815" t="str">
        <f>IF(AS132="","","M&amp;IE")</f>
        <v/>
      </c>
      <c r="DJ339" s="1815"/>
      <c r="DK339" s="1815"/>
      <c r="DL339" s="1815"/>
      <c r="DM339" s="1815"/>
      <c r="DN339" s="1815"/>
      <c r="DW339" s="1815" t="str">
        <f>IF(AM132="","","M&amp;IE")</f>
        <v/>
      </c>
      <c r="DX339" s="1815"/>
      <c r="DY339" s="1815"/>
      <c r="DZ339" s="1815"/>
      <c r="EA339" s="1815"/>
      <c r="FL339" s="944"/>
      <c r="FM339" s="944"/>
      <c r="FN339" s="944"/>
      <c r="FO339" s="944"/>
      <c r="FP339" s="950"/>
      <c r="FQ339" s="944"/>
      <c r="FR339" s="959"/>
      <c r="FS339" s="966"/>
      <c r="FT339" s="966"/>
      <c r="FU339" s="967"/>
      <c r="FV339" s="967"/>
      <c r="FW339" s="967"/>
      <c r="FX339" s="967"/>
      <c r="FY339" s="967" t="s">
        <v>162</v>
      </c>
      <c r="FZ339" s="967"/>
      <c r="GA339" s="967"/>
      <c r="GB339" s="967"/>
      <c r="GC339" s="967"/>
      <c r="GD339" s="967">
        <f>GD332</f>
        <v>0</v>
      </c>
      <c r="GE339" s="967">
        <f>GD333</f>
        <v>0</v>
      </c>
      <c r="GF339" s="967">
        <f>IF(GI332&gt;GG332,GF337-GI332,IF(GI332&lt;=GG332,GH332))</f>
        <v>0</v>
      </c>
      <c r="GG339" s="967">
        <f>IF(GI333&gt;GG333,GG337-GI333,IF(GI333&lt;=GG333,GH333))</f>
        <v>0</v>
      </c>
      <c r="GH339" s="967"/>
      <c r="GI339" s="967">
        <f>GD342</f>
        <v>0</v>
      </c>
      <c r="GJ339" s="967">
        <f>GI339</f>
        <v>0</v>
      </c>
      <c r="GK339" s="969">
        <f>GE342</f>
        <v>0</v>
      </c>
      <c r="GL339" s="969">
        <f>GK339</f>
        <v>0</v>
      </c>
      <c r="GM339" s="56" t="s">
        <v>164</v>
      </c>
      <c r="GN339" s="56">
        <f>IF(HO188=GM339,GJ339,)</f>
        <v>0</v>
      </c>
      <c r="GO339" s="56">
        <f>IF(GN339=0,0,HU187)</f>
        <v>0</v>
      </c>
      <c r="GP339" s="56">
        <f>IF(GN339=0,0,GN339*GO339)</f>
        <v>0</v>
      </c>
      <c r="GQ339" s="665">
        <f>IF(HO188=GM339,GL339,)</f>
        <v>0</v>
      </c>
      <c r="GR339" s="665">
        <f>IF(GQ339=0,0,IC187)</f>
        <v>0</v>
      </c>
      <c r="GS339" s="665">
        <f>IF(GQ339=0,0,GQ339*GR339)</f>
        <v>0</v>
      </c>
      <c r="GT339" s="958"/>
      <c r="GU339" s="665"/>
      <c r="GV339" s="665"/>
      <c r="GW339" s="665"/>
      <c r="GX339" s="667"/>
      <c r="GY339" s="668"/>
      <c r="GZ339" s="665"/>
      <c r="HA339" s="56"/>
      <c r="HB339" s="56"/>
      <c r="HC339" s="56"/>
      <c r="HD339" s="56"/>
      <c r="HE339" s="56"/>
      <c r="HF339" s="56"/>
      <c r="HG339" s="56"/>
      <c r="HH339" s="56"/>
      <c r="HI339" s="989"/>
      <c r="HJ339" s="56"/>
      <c r="HK339" s="989"/>
      <c r="HL339" s="56"/>
      <c r="HM339" s="606"/>
      <c r="HN339" s="1867"/>
      <c r="HO339" s="1867"/>
      <c r="HP339" s="56"/>
      <c r="HQ339" s="56"/>
      <c r="HR339" s="56"/>
      <c r="HS339" s="56"/>
      <c r="HT339" s="989"/>
      <c r="HU339" s="56"/>
      <c r="HV339" s="56"/>
      <c r="HW339" s="56"/>
      <c r="HX339" s="606"/>
      <c r="HY339" s="1867"/>
      <c r="HZ339" s="1867"/>
      <c r="IA339" s="56"/>
      <c r="IB339" s="56"/>
      <c r="IC339" s="56"/>
      <c r="IK339" s="944"/>
    </row>
    <row r="340" spans="62:254" ht="19" hidden="1" customHeight="1">
      <c r="CS340" s="1885"/>
      <c r="CT340" s="1885"/>
      <c r="CU340" s="1885"/>
      <c r="CV340" s="1885"/>
      <c r="CW340" s="1885"/>
      <c r="CX340" s="1885"/>
      <c r="CY340" s="1885"/>
      <c r="CZ340" s="1885"/>
      <c r="DA340" s="1885"/>
      <c r="DB340" s="1885"/>
      <c r="DC340" s="1885"/>
      <c r="DD340" s="1885"/>
      <c r="DE340" s="1885"/>
      <c r="DR340" s="404"/>
      <c r="FL340" s="944"/>
      <c r="FM340" s="944"/>
      <c r="FN340" s="944"/>
      <c r="FO340" s="944"/>
      <c r="FP340" s="950"/>
      <c r="FQ340" s="944"/>
      <c r="FR340" s="959"/>
      <c r="FS340" s="976"/>
      <c r="FT340" s="976"/>
      <c r="FU340" s="973"/>
      <c r="FV340" s="973"/>
      <c r="FW340" s="973"/>
      <c r="FX340" s="973"/>
      <c r="FY340" s="973">
        <f>GG332</f>
        <v>0</v>
      </c>
      <c r="FZ340" s="973">
        <f>GH332</f>
        <v>0</v>
      </c>
      <c r="GA340" s="973"/>
      <c r="GB340" s="967"/>
      <c r="GC340" s="967"/>
      <c r="GD340" s="967" t="s">
        <v>165</v>
      </c>
      <c r="GE340" s="967" t="s">
        <v>165</v>
      </c>
      <c r="GF340" s="967">
        <f>GF338+GF339</f>
        <v>0</v>
      </c>
      <c r="GG340" s="967">
        <f>GG338+GG339</f>
        <v>0</v>
      </c>
      <c r="GH340" s="967"/>
      <c r="GI340" s="967">
        <f>GF338</f>
        <v>0</v>
      </c>
      <c r="GJ340" s="967">
        <f>IF(GJ338&lt;GI340,GJ338,GI340)</f>
        <v>0</v>
      </c>
      <c r="GK340" s="969">
        <f>GG338</f>
        <v>0</v>
      </c>
      <c r="GL340" s="969">
        <f>IF(GL338&lt;GK340,GL338,GK340)</f>
        <v>0</v>
      </c>
      <c r="GM340" s="56" t="s">
        <v>682</v>
      </c>
      <c r="GN340" s="56">
        <f>IF(HO188=GM340,GJ340,)</f>
        <v>0</v>
      </c>
      <c r="GO340" s="56">
        <f>IF(GN340=0,0,HU187)</f>
        <v>0</v>
      </c>
      <c r="GP340" s="56">
        <f>IF(GN340=0,0,GN340*GO340)</f>
        <v>0</v>
      </c>
      <c r="GQ340" s="665">
        <f>IF(HO188=GM340,GL340,)</f>
        <v>0</v>
      </c>
      <c r="GR340" s="665">
        <f>IF(GQ340=0,0,IC187)</f>
        <v>0</v>
      </c>
      <c r="GS340" s="665">
        <f>IF(GQ340=0,0,GQ340*GR340)</f>
        <v>0</v>
      </c>
      <c r="GT340" s="958"/>
      <c r="GU340" s="665"/>
      <c r="GV340" s="665"/>
      <c r="GW340" s="665"/>
      <c r="GX340" s="667"/>
      <c r="GY340" s="668"/>
      <c r="GZ340" s="665"/>
      <c r="HA340" s="56"/>
      <c r="HB340" s="56"/>
      <c r="HC340" s="56"/>
      <c r="HD340" s="56"/>
      <c r="HE340" s="56"/>
      <c r="HF340" s="56"/>
      <c r="HG340" s="56"/>
      <c r="HH340" s="56"/>
      <c r="HI340" s="56"/>
      <c r="HJ340" s="56"/>
      <c r="HK340" s="56"/>
      <c r="HL340" s="56"/>
      <c r="HM340" s="606"/>
      <c r="HN340" s="56"/>
      <c r="HO340" s="56"/>
      <c r="HP340" s="56"/>
      <c r="HQ340" s="56"/>
      <c r="HR340" s="56"/>
      <c r="HS340" s="56"/>
      <c r="HT340" s="56"/>
      <c r="HU340" s="56"/>
      <c r="HV340" s="56"/>
      <c r="HW340" s="56"/>
      <c r="HX340" s="606"/>
      <c r="HY340" s="56"/>
      <c r="HZ340" s="56"/>
      <c r="IA340" s="56"/>
      <c r="IB340" s="56"/>
      <c r="IC340" s="56"/>
      <c r="IK340" s="944"/>
    </row>
    <row r="341" spans="62:254" ht="19" hidden="1" customHeight="1">
      <c r="DI341" s="1815" t="str">
        <f>IF(AS135="","","LODGING")</f>
        <v/>
      </c>
      <c r="DJ341" s="1815"/>
      <c r="DK341" s="1815"/>
      <c r="DL341" s="1815"/>
      <c r="DM341" s="1815"/>
      <c r="DN341" s="1815"/>
      <c r="DP341" s="827"/>
      <c r="DQ341" s="827"/>
      <c r="DR341" s="827"/>
      <c r="DS341" s="827"/>
      <c r="DW341" s="1815" t="str">
        <f>IF(AM135="","","LODGING")</f>
        <v/>
      </c>
      <c r="DX341" s="1815"/>
      <c r="DY341" s="1815"/>
      <c r="DZ341" s="1815"/>
      <c r="EA341" s="1815"/>
      <c r="FL341" s="944"/>
      <c r="FM341" s="944"/>
      <c r="FN341" s="944"/>
      <c r="FO341" s="944"/>
      <c r="FP341" s="950"/>
      <c r="FQ341" s="944"/>
      <c r="FR341" s="959"/>
      <c r="FS341" s="976"/>
      <c r="FT341" s="976"/>
      <c r="FU341" s="973"/>
      <c r="FV341" s="973"/>
      <c r="FW341" s="973"/>
      <c r="FX341" s="973"/>
      <c r="FY341" s="973"/>
      <c r="FZ341" s="973"/>
      <c r="GA341" s="973"/>
      <c r="GB341" s="967"/>
      <c r="GC341" s="967"/>
      <c r="GD341" s="967">
        <f>GG332</f>
        <v>0</v>
      </c>
      <c r="GE341" s="967">
        <f>GG333</f>
        <v>0</v>
      </c>
      <c r="GF341" s="967"/>
      <c r="GG341" s="967"/>
      <c r="GH341" s="967"/>
      <c r="GI341" s="967">
        <f>GF338+GF339</f>
        <v>0</v>
      </c>
      <c r="GJ341" s="967">
        <f>IF(GJ338&lt;GI341,GJ338,GI341)</f>
        <v>0</v>
      </c>
      <c r="GK341" s="969">
        <f>GG338+GG339</f>
        <v>0</v>
      </c>
      <c r="GL341" s="969">
        <f>IF(GL338&lt;GK341,GL338,GK341)</f>
        <v>0</v>
      </c>
      <c r="GM341" s="56" t="s">
        <v>681</v>
      </c>
      <c r="GN341" s="56">
        <f>IF(HO188=GM341,GJ341,)</f>
        <v>0</v>
      </c>
      <c r="GO341" s="56">
        <f>IF(GN341=0,0,HU187)</f>
        <v>0</v>
      </c>
      <c r="GP341" s="56">
        <f>IF(GN341=0,0,GN341*GO341)</f>
        <v>0</v>
      </c>
      <c r="GQ341" s="665">
        <f>IF(HO188=GM341,GL341,)</f>
        <v>0</v>
      </c>
      <c r="GR341" s="665">
        <f>IF(GQ341=0,0,IC187)</f>
        <v>0</v>
      </c>
      <c r="GS341" s="665">
        <f>IF(GQ341=0,0,GQ341*GR341)</f>
        <v>0</v>
      </c>
      <c r="GT341" s="958"/>
      <c r="GU341" s="665"/>
      <c r="GV341" s="665"/>
      <c r="GW341" s="665"/>
      <c r="GX341" s="667"/>
      <c r="GY341" s="668"/>
      <c r="GZ341" s="665"/>
      <c r="HA341" s="56"/>
      <c r="HB341" s="56"/>
      <c r="HC341" s="56"/>
      <c r="HD341" s="56"/>
      <c r="HE341" s="56"/>
      <c r="HF341" s="56"/>
      <c r="HG341" s="56"/>
      <c r="HH341" s="56"/>
      <c r="HI341" s="608"/>
      <c r="HJ341" s="56"/>
      <c r="HK341" s="608"/>
      <c r="HL341" s="608"/>
      <c r="HM341" s="606"/>
      <c r="HN341" s="628"/>
      <c r="HO341" s="679"/>
      <c r="HP341" s="56"/>
      <c r="HQ341" s="56"/>
      <c r="HR341" s="56"/>
      <c r="HS341" s="608"/>
      <c r="HT341" s="56"/>
      <c r="HU341" s="56"/>
      <c r="HV341" s="628"/>
      <c r="HW341" s="608"/>
      <c r="HX341" s="606"/>
      <c r="HY341" s="628"/>
      <c r="HZ341" s="679"/>
      <c r="IA341" s="56"/>
      <c r="IB341" s="56"/>
      <c r="IC341" s="56"/>
      <c r="IK341" s="944"/>
    </row>
    <row r="342" spans="62:254" ht="19" hidden="1" customHeight="1">
      <c r="DI342" s="1815" t="str">
        <f>IF(AS137="","","M&amp;IE")</f>
        <v/>
      </c>
      <c r="DJ342" s="1815"/>
      <c r="DK342" s="1815"/>
      <c r="DL342" s="1815"/>
      <c r="DM342" s="1815"/>
      <c r="DN342" s="1815"/>
      <c r="DP342" s="827"/>
      <c r="DQ342" s="827"/>
      <c r="DR342" s="827"/>
      <c r="DS342" s="827"/>
      <c r="DW342" s="1815" t="str">
        <f>IF(AM137="","","M&amp;IE")</f>
        <v/>
      </c>
      <c r="DX342" s="1815"/>
      <c r="DY342" s="1815"/>
      <c r="DZ342" s="1815"/>
      <c r="EA342" s="1815"/>
      <c r="FL342" s="944"/>
      <c r="FM342" s="944"/>
      <c r="FN342" s="944"/>
      <c r="FO342" s="944"/>
      <c r="FP342" s="950"/>
      <c r="FQ342" s="944"/>
      <c r="FR342" s="959"/>
      <c r="FS342" s="966"/>
      <c r="FT342" s="966"/>
      <c r="FU342" s="967"/>
      <c r="FV342" s="967"/>
      <c r="FW342" s="973"/>
      <c r="FX342" s="973"/>
      <c r="FY342" s="973" t="s">
        <v>168</v>
      </c>
      <c r="FZ342" s="973"/>
      <c r="GA342" s="973"/>
      <c r="GB342" s="967"/>
      <c r="GC342" s="967"/>
      <c r="GD342" s="967">
        <f>GH332</f>
        <v>0</v>
      </c>
      <c r="GE342" s="967">
        <f>GH333</f>
        <v>0</v>
      </c>
      <c r="GF342" s="967"/>
      <c r="GG342" s="967"/>
      <c r="GH342" s="967"/>
      <c r="GI342" s="967"/>
      <c r="GJ342" s="967"/>
      <c r="GK342" s="969"/>
      <c r="GL342" s="969"/>
      <c r="GM342" s="665"/>
      <c r="GN342" s="665">
        <f>SUM(GN338:GN341)</f>
        <v>0</v>
      </c>
      <c r="GO342" s="665">
        <f>SUM(GO338:GO341)</f>
        <v>0</v>
      </c>
      <c r="GP342" s="665">
        <f>GP338+GP339+GP340+GP341</f>
        <v>0</v>
      </c>
      <c r="GQ342" s="665">
        <f>GQ338+GQ339+GQ340+GQ341</f>
        <v>0</v>
      </c>
      <c r="GR342" s="665">
        <f>SUM(GR338:GR341)</f>
        <v>0</v>
      </c>
      <c r="GS342" s="665">
        <f>GS338+GS339+GS340+GS341</f>
        <v>0</v>
      </c>
      <c r="GT342" s="958"/>
      <c r="GU342" s="665"/>
      <c r="GV342" s="665"/>
      <c r="GW342" s="665"/>
      <c r="GX342" s="667"/>
      <c r="GY342" s="668"/>
      <c r="GZ342" s="665"/>
      <c r="HA342" s="56"/>
      <c r="HB342" s="56"/>
      <c r="HC342" s="56"/>
      <c r="HD342" s="56"/>
      <c r="HE342" s="56"/>
      <c r="HF342" s="56"/>
      <c r="HG342" s="56"/>
      <c r="HH342" s="56"/>
      <c r="HI342" s="56"/>
      <c r="HJ342" s="56"/>
      <c r="HK342" s="56"/>
      <c r="HL342" s="56"/>
      <c r="HM342" s="56"/>
      <c r="HN342" s="56"/>
      <c r="HO342" s="796"/>
      <c r="HP342" s="56"/>
      <c r="HQ342" s="56"/>
      <c r="HR342" s="56"/>
      <c r="HS342" s="56"/>
      <c r="HT342" s="630"/>
      <c r="HU342" s="630"/>
      <c r="HV342" s="56"/>
      <c r="HW342" s="56"/>
      <c r="HX342" s="56"/>
      <c r="HY342" s="56"/>
      <c r="HZ342" s="56"/>
      <c r="IA342" s="56"/>
      <c r="IB342" s="56"/>
      <c r="IC342" s="56"/>
      <c r="IK342" s="944"/>
      <c r="IL342" s="944"/>
      <c r="IM342" s="944"/>
      <c r="IN342" s="944"/>
      <c r="IO342" s="944"/>
      <c r="IP342" s="944"/>
      <c r="IQ342" s="944"/>
      <c r="IR342" s="944"/>
      <c r="IS342" s="946"/>
      <c r="IT342" s="946"/>
    </row>
    <row r="343" spans="62:254" ht="19" hidden="1" customHeight="1">
      <c r="CP343" s="827"/>
      <c r="CQ343" s="827"/>
      <c r="CR343" s="827"/>
      <c r="CS343" s="827"/>
      <c r="CT343" s="827"/>
      <c r="FL343" s="944"/>
      <c r="FM343" s="944"/>
      <c r="FN343" s="944"/>
      <c r="FO343" s="944"/>
      <c r="FP343" s="950"/>
      <c r="FQ343" s="944"/>
      <c r="FR343" s="959"/>
      <c r="FS343" s="990"/>
      <c r="FT343" s="966"/>
      <c r="FU343" s="967"/>
      <c r="FV343" s="967"/>
      <c r="FW343" s="973"/>
      <c r="FX343" s="973"/>
      <c r="FY343" s="967">
        <f>GG333</f>
        <v>0</v>
      </c>
      <c r="FZ343" s="967">
        <f>GH333</f>
        <v>0</v>
      </c>
      <c r="GA343" s="967"/>
      <c r="GB343" s="967"/>
      <c r="GC343" s="967"/>
      <c r="GD343" s="967">
        <f>GD342+GD341</f>
        <v>0</v>
      </c>
      <c r="GE343" s="967">
        <f>GE342+GE341</f>
        <v>0</v>
      </c>
      <c r="GF343" s="967"/>
      <c r="GG343" s="967"/>
      <c r="GH343" s="967"/>
      <c r="GI343" s="967"/>
      <c r="GJ343" s="967"/>
      <c r="GK343" s="969"/>
      <c r="GL343" s="969"/>
      <c r="GM343" s="665"/>
      <c r="GN343" s="665"/>
      <c r="GO343" s="665"/>
      <c r="GP343" s="665"/>
      <c r="GQ343" s="665"/>
      <c r="GR343" s="665"/>
      <c r="GS343" s="665"/>
      <c r="GT343" s="958"/>
      <c r="GU343" s="665"/>
      <c r="GV343" s="665"/>
      <c r="GW343" s="665"/>
      <c r="GX343" s="667"/>
      <c r="GY343" s="668"/>
      <c r="GZ343" s="665"/>
      <c r="HA343" s="56"/>
      <c r="HB343" s="56"/>
      <c r="HC343" s="56"/>
      <c r="HD343" s="56"/>
      <c r="HE343" s="56"/>
      <c r="HF343" s="56"/>
      <c r="HG343" s="56"/>
      <c r="HH343" s="56"/>
      <c r="HI343" s="56"/>
      <c r="HJ343" s="606"/>
      <c r="HK343" s="56"/>
      <c r="HL343" s="56"/>
      <c r="HM343" s="56"/>
      <c r="HN343" s="56"/>
      <c r="HO343" s="56"/>
      <c r="HP343" s="56"/>
      <c r="HQ343" s="56"/>
      <c r="HR343" s="56"/>
      <c r="HS343" s="56"/>
      <c r="HT343" s="630"/>
      <c r="HU343" s="630"/>
      <c r="HV343" s="56"/>
      <c r="HW343" s="56"/>
      <c r="HX343" s="56"/>
      <c r="HY343" s="56"/>
      <c r="HZ343" s="56"/>
      <c r="IA343" s="56"/>
      <c r="IB343" s="56"/>
      <c r="IC343" s="56"/>
      <c r="IK343" s="944"/>
      <c r="IL343" s="944"/>
      <c r="IM343" s="944"/>
      <c r="IN343" s="944"/>
      <c r="IO343" s="944"/>
      <c r="IP343" s="944"/>
      <c r="IQ343" s="944"/>
      <c r="IR343" s="944"/>
      <c r="IS343" s="946"/>
      <c r="IT343" s="946"/>
    </row>
    <row r="344" spans="62:254" ht="19" hidden="1" customHeight="1">
      <c r="CP344" s="827"/>
      <c r="CQ344" s="827"/>
      <c r="CR344" s="827"/>
      <c r="CS344" s="827"/>
      <c r="CT344" s="827"/>
      <c r="FL344" s="944"/>
      <c r="FM344" s="944"/>
      <c r="FN344" s="944"/>
      <c r="FO344" s="944"/>
      <c r="FP344" s="950"/>
      <c r="FQ344" s="944"/>
      <c r="FR344" s="959"/>
      <c r="FS344" s="990"/>
      <c r="FT344" s="966"/>
      <c r="FU344" s="967"/>
      <c r="FV344" s="967"/>
      <c r="FW344" s="973"/>
      <c r="FX344" s="973"/>
      <c r="FY344" s="967"/>
      <c r="FZ344" s="967"/>
      <c r="GA344" s="967"/>
      <c r="GB344" s="967"/>
      <c r="GC344" s="967"/>
      <c r="GD344" s="967"/>
      <c r="GE344" s="967"/>
      <c r="GF344" s="967"/>
      <c r="GG344" s="967"/>
      <c r="GH344" s="967"/>
      <c r="GI344" s="967"/>
      <c r="GJ344" s="967"/>
      <c r="GK344" s="969"/>
      <c r="GL344" s="969"/>
      <c r="GM344" s="665"/>
      <c r="GN344" s="665"/>
      <c r="GO344" s="665"/>
      <c r="GP344" s="665"/>
      <c r="GQ344" s="665"/>
      <c r="GR344" s="665"/>
      <c r="GS344" s="665"/>
      <c r="GT344" s="958"/>
      <c r="GU344" s="665"/>
      <c r="GV344" s="665"/>
      <c r="GW344" s="665"/>
      <c r="GX344" s="667"/>
      <c r="GY344" s="668"/>
      <c r="GZ344" s="665"/>
      <c r="HA344" s="56"/>
      <c r="HB344" s="56"/>
      <c r="HC344" s="56"/>
      <c r="HD344" s="56"/>
      <c r="HE344" s="56"/>
      <c r="HF344" s="56"/>
      <c r="HG344" s="56"/>
      <c r="HH344" s="56"/>
      <c r="HI344" s="56"/>
      <c r="HJ344" s="56"/>
      <c r="HK344" s="56"/>
      <c r="HL344" s="56"/>
      <c r="HM344" s="628"/>
      <c r="HN344" s="56"/>
      <c r="HO344" s="56"/>
      <c r="HP344" s="56"/>
      <c r="HQ344" s="56"/>
      <c r="HR344" s="56"/>
      <c r="HS344" s="56"/>
      <c r="HT344" s="630"/>
      <c r="HU344" s="630"/>
      <c r="HV344" s="56"/>
      <c r="HW344" s="56"/>
      <c r="HX344" s="56"/>
      <c r="HY344" s="56"/>
      <c r="HZ344" s="56"/>
      <c r="IA344" s="56"/>
      <c r="IB344" s="56"/>
      <c r="IC344" s="56"/>
      <c r="IK344" s="944"/>
      <c r="IL344" s="944"/>
      <c r="IM344" s="944"/>
      <c r="IN344" s="944"/>
      <c r="IO344" s="944"/>
      <c r="IP344" s="944"/>
      <c r="IQ344" s="944"/>
      <c r="IR344" s="944"/>
      <c r="IS344" s="946"/>
      <c r="IT344" s="946"/>
    </row>
    <row r="345" spans="62:254" ht="19" hidden="1" customHeight="1">
      <c r="CO345" s="1816"/>
      <c r="CP345" s="1816"/>
      <c r="CQ345" s="1816"/>
      <c r="CR345" s="1816"/>
      <c r="CS345" s="1816"/>
      <c r="CT345" s="1816"/>
      <c r="FL345" s="944"/>
      <c r="FM345" s="944"/>
      <c r="FN345" s="944"/>
      <c r="FO345" s="944"/>
      <c r="FP345" s="950"/>
      <c r="FQ345" s="944"/>
      <c r="FR345" s="959"/>
      <c r="FS345" s="990"/>
      <c r="FT345" s="966"/>
      <c r="FU345" s="967"/>
      <c r="FV345" s="973"/>
      <c r="FW345" s="973"/>
      <c r="FX345" s="973"/>
      <c r="FY345" s="967" t="s">
        <v>107</v>
      </c>
      <c r="FZ345" s="967"/>
      <c r="GA345" s="967"/>
      <c r="GB345" s="967"/>
      <c r="GC345" s="967">
        <v>1</v>
      </c>
      <c r="GD345" s="967" t="s">
        <v>169</v>
      </c>
      <c r="GE345" s="967"/>
      <c r="GF345" s="967"/>
      <c r="GG345" s="967"/>
      <c r="GH345" s="967"/>
      <c r="GI345" s="967"/>
      <c r="GJ345" s="967"/>
      <c r="GK345" s="969"/>
      <c r="GL345" s="969"/>
      <c r="GM345" s="665"/>
      <c r="GN345" s="665"/>
      <c r="GO345" s="665"/>
      <c r="GP345" s="665"/>
      <c r="GQ345" s="665"/>
      <c r="GR345" s="665"/>
      <c r="GS345" s="665"/>
      <c r="GT345" s="958"/>
      <c r="GU345" s="665"/>
      <c r="GV345" s="665"/>
      <c r="GW345" s="665"/>
      <c r="GX345" s="667"/>
      <c r="GY345" s="668"/>
      <c r="GZ345" s="665"/>
      <c r="HA345" s="56"/>
      <c r="HB345" s="56"/>
      <c r="HC345" s="56"/>
      <c r="HD345" s="56"/>
      <c r="HE345" s="56"/>
      <c r="HF345" s="56"/>
      <c r="HG345" s="56"/>
      <c r="HH345" s="56"/>
      <c r="HI345" s="56"/>
      <c r="HJ345" s="56"/>
      <c r="HK345" s="56"/>
      <c r="HL345" s="56"/>
      <c r="HM345" s="606"/>
      <c r="HN345" s="56"/>
      <c r="HO345" s="56"/>
      <c r="HP345" s="56"/>
      <c r="HQ345" s="56"/>
      <c r="HR345" s="56"/>
      <c r="HS345" s="56"/>
      <c r="HT345" s="630"/>
      <c r="HU345" s="630"/>
      <c r="HV345" s="56"/>
      <c r="HW345" s="56"/>
      <c r="HX345" s="56"/>
      <c r="HY345" s="56"/>
      <c r="HZ345" s="56"/>
      <c r="IA345" s="56"/>
      <c r="IB345" s="56"/>
      <c r="IC345" s="56"/>
      <c r="IK345" s="944"/>
      <c r="IL345" s="944"/>
      <c r="IM345" s="944"/>
      <c r="IN345" s="944"/>
      <c r="IO345" s="944"/>
      <c r="IP345" s="944"/>
      <c r="IQ345" s="944"/>
      <c r="IR345" s="944"/>
      <c r="IS345" s="944"/>
      <c r="IT345" s="944"/>
    </row>
    <row r="346" spans="62:254" ht="28" hidden="1" customHeight="1">
      <c r="CK346" s="921"/>
      <c r="CL346" s="992"/>
      <c r="CM346" s="992"/>
      <c r="CN346" s="992"/>
      <c r="CO346" s="1816"/>
      <c r="CP346" s="1816"/>
      <c r="CQ346" s="1816"/>
      <c r="CR346" s="1816"/>
      <c r="CS346" s="1816"/>
      <c r="CT346" s="1816"/>
      <c r="DI346" s="1886" t="s">
        <v>170</v>
      </c>
      <c r="DJ346" s="1886"/>
      <c r="DK346" s="1886"/>
      <c r="DL346" s="1886"/>
      <c r="DM346" s="1886"/>
      <c r="DN346" s="1886"/>
      <c r="DO346" s="1886"/>
      <c r="DP346" s="921"/>
      <c r="DQ346" s="993"/>
      <c r="DR346" s="993"/>
      <c r="DS346" s="993"/>
      <c r="DT346" s="993"/>
      <c r="DU346" s="993"/>
      <c r="DV346" s="993"/>
      <c r="DW346" s="993"/>
      <c r="DX346" s="994"/>
      <c r="DY346" s="995"/>
      <c r="DZ346" s="996"/>
      <c r="EA346" s="997"/>
      <c r="EB346" s="997"/>
      <c r="EC346" s="997"/>
      <c r="ED346" s="998"/>
      <c r="EE346" s="999"/>
      <c r="EF346" s="999"/>
      <c r="EG346" s="999"/>
      <c r="FL346" s="944"/>
      <c r="FM346" s="944"/>
      <c r="FN346" s="944"/>
      <c r="FO346" s="944"/>
      <c r="FP346" s="950"/>
      <c r="FQ346" s="944"/>
      <c r="FR346" s="959"/>
      <c r="FS346" s="990"/>
      <c r="FT346" s="966"/>
      <c r="FU346" s="967"/>
      <c r="FV346" s="967"/>
      <c r="FW346" s="967"/>
      <c r="FX346" s="967"/>
      <c r="FY346" s="967">
        <f>FT332</f>
        <v>0</v>
      </c>
      <c r="FZ346" s="967"/>
      <c r="GA346" s="967"/>
      <c r="GB346" s="967"/>
      <c r="GC346" s="967">
        <v>2</v>
      </c>
      <c r="GD346" s="967" t="s">
        <v>171</v>
      </c>
      <c r="GE346" s="967"/>
      <c r="GF346" s="967"/>
      <c r="GG346" s="967"/>
      <c r="GH346" s="967"/>
      <c r="GI346" s="967"/>
      <c r="GJ346" s="967"/>
      <c r="GK346" s="969"/>
      <c r="GL346" s="969"/>
      <c r="GM346" s="665"/>
      <c r="GN346" s="665"/>
      <c r="GO346" s="665"/>
      <c r="GP346" s="665" t="s">
        <v>172</v>
      </c>
      <c r="GQ346" s="665" t="s">
        <v>173</v>
      </c>
      <c r="GR346" s="665"/>
      <c r="GS346" s="665"/>
      <c r="GT346" s="958"/>
      <c r="GU346" s="665"/>
      <c r="GV346" s="665"/>
      <c r="GW346" s="665"/>
      <c r="GX346" s="667"/>
      <c r="GY346" s="668"/>
      <c r="GZ346" s="665"/>
      <c r="HA346" s="56"/>
      <c r="HB346" s="56"/>
      <c r="HC346" s="56"/>
      <c r="HD346" s="56"/>
      <c r="HE346" s="56"/>
      <c r="HF346" s="56"/>
      <c r="HG346" s="56"/>
      <c r="HH346" s="56"/>
      <c r="HI346" s="56"/>
      <c r="HJ346" s="56"/>
      <c r="HK346" s="56"/>
      <c r="HL346" s="56"/>
      <c r="HM346" s="606"/>
      <c r="HN346" s="56"/>
      <c r="HO346" s="56"/>
      <c r="HP346" s="56"/>
      <c r="HQ346" s="56"/>
      <c r="HR346" s="56"/>
      <c r="HS346" s="56"/>
      <c r="HT346" s="56"/>
      <c r="HU346" s="56"/>
      <c r="HV346" s="56"/>
      <c r="HW346" s="56"/>
      <c r="HX346" s="606"/>
      <c r="HY346" s="56"/>
      <c r="HZ346" s="56"/>
      <c r="IA346" s="56"/>
      <c r="IB346" s="56"/>
      <c r="IC346" s="56"/>
      <c r="IK346" s="944"/>
      <c r="IL346" s="944"/>
      <c r="IM346" s="944"/>
      <c r="IN346" s="944"/>
      <c r="IO346" s="944"/>
      <c r="IP346" s="944"/>
      <c r="IQ346" s="944"/>
      <c r="IR346" s="944"/>
      <c r="IS346" s="944"/>
      <c r="IT346" s="944"/>
    </row>
    <row r="347" spans="62:254" ht="28" hidden="1" customHeight="1">
      <c r="CK347" s="921"/>
      <c r="CL347" s="1000"/>
      <c r="CM347" s="1000"/>
      <c r="CN347" s="1000"/>
      <c r="CO347" s="1816"/>
      <c r="CP347" s="1816"/>
      <c r="CQ347" s="1816"/>
      <c r="CR347" s="1816"/>
      <c r="CS347" s="1816"/>
      <c r="CT347" s="1816"/>
      <c r="DI347" s="1886"/>
      <c r="DJ347" s="1886"/>
      <c r="DK347" s="1886"/>
      <c r="DL347" s="1886"/>
      <c r="DM347" s="1886"/>
      <c r="DN347" s="1886"/>
      <c r="DO347" s="1886"/>
      <c r="DP347" s="993"/>
      <c r="DQ347" s="993"/>
      <c r="DR347" s="993"/>
      <c r="DS347" s="993"/>
      <c r="DT347" s="993"/>
      <c r="DU347" s="993"/>
      <c r="DV347" s="993"/>
      <c r="DW347" s="993"/>
      <c r="DX347" s="995"/>
      <c r="DY347" s="995"/>
      <c r="DZ347" s="997"/>
      <c r="EA347" s="997"/>
      <c r="EB347" s="997"/>
      <c r="EC347" s="997"/>
      <c r="ED347" s="1001"/>
      <c r="FL347" s="944"/>
      <c r="FM347" s="944"/>
      <c r="FN347" s="944"/>
      <c r="FO347" s="944"/>
      <c r="FP347" s="950"/>
      <c r="FQ347" s="944"/>
      <c r="FR347" s="959"/>
      <c r="FS347" s="966"/>
      <c r="FT347" s="966"/>
      <c r="FU347" s="973"/>
      <c r="FV347" s="967"/>
      <c r="FW347" s="967"/>
      <c r="FX347" s="967"/>
      <c r="FY347" s="967"/>
      <c r="FZ347" s="967"/>
      <c r="GA347" s="967"/>
      <c r="GB347" s="967"/>
      <c r="GC347" s="967">
        <v>3</v>
      </c>
      <c r="GD347" s="967" t="s">
        <v>174</v>
      </c>
      <c r="GE347" s="967"/>
      <c r="GF347" s="967"/>
      <c r="GG347" s="967"/>
      <c r="GH347" s="967"/>
      <c r="GI347" s="967"/>
      <c r="GJ347" s="967"/>
      <c r="GK347" s="969"/>
      <c r="GL347" s="969"/>
      <c r="GM347" s="665"/>
      <c r="GN347" s="665"/>
      <c r="GO347" s="665" t="s">
        <v>175</v>
      </c>
      <c r="GP347" s="665">
        <f>GO342</f>
        <v>0</v>
      </c>
      <c r="GQ347" s="665">
        <f>GN342</f>
        <v>0</v>
      </c>
      <c r="GR347" s="665">
        <f>GP347*GQ347</f>
        <v>0</v>
      </c>
      <c r="GS347" s="665"/>
      <c r="GT347" s="958"/>
      <c r="GU347" s="665"/>
      <c r="GV347" s="665"/>
      <c r="GW347" s="665"/>
      <c r="GX347" s="667"/>
      <c r="GY347" s="668"/>
      <c r="GZ347" s="665"/>
      <c r="HA347" s="56"/>
      <c r="HB347" s="56"/>
      <c r="HC347" s="56"/>
      <c r="HD347" s="56"/>
      <c r="HE347" s="56"/>
      <c r="HF347" s="56"/>
      <c r="HG347" s="56"/>
      <c r="HH347" s="56"/>
      <c r="HI347" s="56"/>
      <c r="HJ347" s="56"/>
      <c r="HK347" s="56"/>
      <c r="HL347" s="56"/>
      <c r="HM347" s="606"/>
      <c r="HN347" s="56"/>
      <c r="HO347" s="56"/>
      <c r="HP347" s="56"/>
      <c r="HQ347" s="56"/>
      <c r="HR347" s="56"/>
      <c r="HS347" s="56"/>
      <c r="HT347" s="56"/>
      <c r="HU347" s="56"/>
      <c r="HV347" s="56"/>
      <c r="HW347" s="56"/>
      <c r="HX347" s="606"/>
      <c r="HY347" s="56"/>
      <c r="HZ347" s="56"/>
      <c r="IA347" s="56"/>
      <c r="IB347" s="56"/>
      <c r="IC347" s="56"/>
      <c r="IK347" s="944"/>
      <c r="IL347" s="944"/>
      <c r="IM347" s="944"/>
      <c r="IN347" s="944"/>
      <c r="IO347" s="944"/>
      <c r="IP347" s="944"/>
      <c r="IQ347" s="944"/>
      <c r="IR347" s="944"/>
      <c r="IS347" s="944"/>
      <c r="IT347" s="944"/>
    </row>
    <row r="348" spans="62:254" ht="28" hidden="1" customHeight="1">
      <c r="CK348" s="921"/>
      <c r="CL348" s="1000"/>
      <c r="CM348" s="1000"/>
      <c r="CN348" s="1000"/>
      <c r="CP348" s="827"/>
      <c r="CQ348" s="827"/>
      <c r="CR348" s="827"/>
      <c r="CS348" s="827"/>
      <c r="CT348" s="827"/>
      <c r="DI348" s="1886"/>
      <c r="DJ348" s="1886"/>
      <c r="DK348" s="1886"/>
      <c r="DL348" s="1886"/>
      <c r="DM348" s="1886"/>
      <c r="DN348" s="1886"/>
      <c r="DO348" s="1886"/>
      <c r="DP348" s="993"/>
      <c r="DQ348" s="993"/>
      <c r="DR348" s="993"/>
      <c r="DS348" s="993"/>
      <c r="DT348" s="993"/>
      <c r="DU348" s="993"/>
      <c r="DV348" s="993"/>
      <c r="DW348" s="993"/>
      <c r="DX348" s="995"/>
      <c r="DY348" s="995"/>
      <c r="DZ348" s="1001"/>
      <c r="EA348" s="1001"/>
      <c r="EB348" s="1001"/>
      <c r="EC348" s="1001"/>
      <c r="ED348" s="1001"/>
      <c r="FL348" s="944"/>
      <c r="FM348" s="944"/>
      <c r="FN348" s="944"/>
      <c r="FO348" s="944"/>
      <c r="FP348" s="950"/>
      <c r="FQ348" s="944"/>
      <c r="FR348" s="959"/>
      <c r="FS348" s="966"/>
      <c r="FT348" s="966"/>
      <c r="FU348" s="967"/>
      <c r="FV348" s="967"/>
      <c r="FW348" s="1002"/>
      <c r="FX348" s="973"/>
      <c r="FY348" s="967" t="s">
        <v>107</v>
      </c>
      <c r="FZ348" s="967"/>
      <c r="GA348" s="967"/>
      <c r="GB348" s="967"/>
      <c r="GC348" s="967"/>
      <c r="GD348" s="967"/>
      <c r="GE348" s="967"/>
      <c r="GF348" s="967"/>
      <c r="GG348" s="967"/>
      <c r="GH348" s="967"/>
      <c r="GI348" s="967"/>
      <c r="GJ348" s="967"/>
      <c r="GK348" s="969"/>
      <c r="GL348" s="969"/>
      <c r="GM348" s="665"/>
      <c r="GN348" s="665"/>
      <c r="GO348" s="665" t="s">
        <v>148</v>
      </c>
      <c r="GP348" s="665">
        <f>GR342</f>
        <v>0</v>
      </c>
      <c r="GQ348" s="665">
        <f>GQ342</f>
        <v>0</v>
      </c>
      <c r="GR348" s="665">
        <f>GP348*GQ348</f>
        <v>0</v>
      </c>
      <c r="GS348" s="665"/>
      <c r="GT348" s="958"/>
      <c r="GU348" s="665"/>
      <c r="GV348" s="665"/>
      <c r="GW348" s="665"/>
      <c r="GX348" s="667"/>
      <c r="GY348" s="668"/>
      <c r="GZ348" s="665"/>
      <c r="HA348" s="56"/>
      <c r="HB348" s="56"/>
      <c r="HC348" s="56"/>
      <c r="HD348" s="56"/>
      <c r="HE348" s="56"/>
      <c r="HF348" s="56"/>
      <c r="HG348" s="1874"/>
      <c r="HH348" s="1874"/>
      <c r="HI348" s="56"/>
      <c r="HJ348" s="56"/>
      <c r="HK348" s="56"/>
      <c r="HL348" s="56"/>
      <c r="HM348" s="606"/>
      <c r="HN348" s="1875"/>
      <c r="HO348" s="1875"/>
      <c r="HP348" s="56"/>
      <c r="HQ348" s="56"/>
      <c r="HR348" s="1876"/>
      <c r="HS348" s="1876"/>
      <c r="HT348" s="56"/>
      <c r="HU348" s="56"/>
      <c r="HV348" s="56"/>
      <c r="HW348" s="56"/>
      <c r="HX348" s="606"/>
      <c r="HY348" s="1877"/>
      <c r="HZ348" s="1877"/>
      <c r="IA348" s="56"/>
      <c r="IB348" s="56"/>
      <c r="IC348" s="56"/>
    </row>
    <row r="349" spans="62:254" ht="28" hidden="1" customHeight="1">
      <c r="CK349" s="921"/>
      <c r="CL349" s="1003"/>
      <c r="CM349" s="1003"/>
      <c r="CN349" s="1003"/>
      <c r="CP349" s="827"/>
      <c r="CQ349" s="827"/>
      <c r="CR349" s="827"/>
      <c r="CS349" s="827"/>
      <c r="CT349" s="827"/>
      <c r="DI349" s="921"/>
      <c r="DJ349" s="1004"/>
      <c r="DK349" s="1004"/>
      <c r="DL349" s="1004"/>
      <c r="DM349" s="1004"/>
      <c r="DN349" s="1004"/>
      <c r="DO349" s="1004"/>
      <c r="DP349" s="921"/>
      <c r="DQ349" s="921"/>
      <c r="DR349" s="921"/>
      <c r="DS349" s="921"/>
      <c r="DT349" s="921"/>
      <c r="DU349" s="921"/>
      <c r="DV349" s="921"/>
      <c r="DW349" s="921"/>
      <c r="DX349" s="1005"/>
      <c r="DY349" s="1005"/>
      <c r="DZ349" s="1006"/>
      <c r="EA349" s="1006"/>
      <c r="EB349" s="1006"/>
      <c r="EC349" s="1006"/>
      <c r="ED349" s="1006"/>
      <c r="FL349" s="944"/>
      <c r="FM349" s="944"/>
      <c r="FN349" s="944"/>
      <c r="FO349" s="944"/>
      <c r="FP349" s="950"/>
      <c r="FQ349" s="944"/>
      <c r="FR349" s="959"/>
      <c r="FS349" s="1007"/>
      <c r="FT349" s="966"/>
      <c r="FU349" s="967"/>
      <c r="FV349" s="967"/>
      <c r="FW349" s="973"/>
      <c r="FX349" s="967"/>
      <c r="FY349" s="967">
        <f>FT333</f>
        <v>0</v>
      </c>
      <c r="FZ349" s="967"/>
      <c r="GA349" s="967"/>
      <c r="GB349" s="967"/>
      <c r="GC349" s="967"/>
      <c r="GD349" s="967"/>
      <c r="GE349" s="967"/>
      <c r="GF349" s="967"/>
      <c r="GG349" s="967"/>
      <c r="GH349" s="967"/>
      <c r="GI349" s="967"/>
      <c r="GJ349" s="967"/>
      <c r="GK349" s="969"/>
      <c r="GL349" s="969"/>
      <c r="GM349" s="665"/>
      <c r="GN349" s="665"/>
      <c r="GO349" s="665"/>
      <c r="GP349" s="665"/>
      <c r="GQ349" s="665"/>
      <c r="GS349" s="665"/>
      <c r="GT349" s="958"/>
      <c r="GU349" s="665"/>
      <c r="GV349" s="665"/>
      <c r="GW349" s="665"/>
      <c r="GX349" s="667"/>
      <c r="GY349" s="668"/>
      <c r="GZ349" s="665"/>
      <c r="HA349" s="56"/>
      <c r="HB349" s="56"/>
      <c r="HC349" s="56"/>
      <c r="HD349" s="56"/>
      <c r="HE349" s="56"/>
      <c r="HF349" s="56"/>
      <c r="HG349" s="1874"/>
      <c r="HH349" s="1874"/>
      <c r="HI349" s="56"/>
      <c r="HJ349" s="56"/>
      <c r="HK349" s="56"/>
      <c r="HL349" s="56"/>
      <c r="HM349" s="606"/>
      <c r="HN349" s="1875"/>
      <c r="HO349" s="1875"/>
      <c r="HP349" s="56"/>
      <c r="HQ349" s="56"/>
      <c r="HR349" s="1876"/>
      <c r="HS349" s="1876"/>
      <c r="HT349" s="56"/>
      <c r="HU349" s="56"/>
      <c r="HV349" s="56"/>
      <c r="HW349" s="56"/>
      <c r="HX349" s="606"/>
      <c r="HY349" s="1877"/>
      <c r="HZ349" s="1877"/>
      <c r="IA349" s="56"/>
      <c r="IB349" s="56"/>
      <c r="IC349" s="56"/>
    </row>
    <row r="350" spans="62:254" ht="20" hidden="1" customHeight="1" thickBot="1">
      <c r="CK350" s="1003"/>
      <c r="CL350" s="1003"/>
      <c r="CM350" s="1003"/>
      <c r="CN350" s="1003"/>
      <c r="CO350" s="1003"/>
      <c r="CP350" s="1003"/>
      <c r="CQ350" s="1003"/>
      <c r="CR350" s="1003"/>
      <c r="DI350" s="1004"/>
      <c r="DJ350" s="1004"/>
      <c r="DK350" s="1004"/>
      <c r="DL350" s="1004"/>
      <c r="DM350" s="1004"/>
      <c r="DN350" s="1004"/>
      <c r="DO350" s="1004"/>
      <c r="DP350" s="1008"/>
      <c r="DQ350" s="1008"/>
      <c r="DR350" s="1008"/>
      <c r="DS350" s="1008"/>
      <c r="DT350" s="1008"/>
      <c r="DU350" s="1008"/>
      <c r="DV350" s="1008"/>
      <c r="DW350" s="1008"/>
      <c r="DX350" s="1009" t="str">
        <f>IF(AG19="","","-")</f>
        <v/>
      </c>
      <c r="DY350" s="921"/>
      <c r="DZ350" s="921"/>
      <c r="EA350" s="921"/>
      <c r="EB350" s="921"/>
      <c r="EC350" s="921"/>
      <c r="ED350" s="921"/>
      <c r="FL350" s="944"/>
      <c r="FM350" s="944"/>
      <c r="FN350" s="944"/>
      <c r="FO350" s="944"/>
      <c r="FP350" s="950"/>
      <c r="FQ350" s="944"/>
      <c r="FR350" s="1010"/>
      <c r="FS350" s="1011"/>
      <c r="FT350" s="1012"/>
      <c r="FU350" s="1013" t="s">
        <v>176</v>
      </c>
      <c r="FV350" s="1014"/>
      <c r="FW350" s="1013"/>
      <c r="FX350" s="1013"/>
      <c r="FY350" s="1013"/>
      <c r="FZ350" s="1013"/>
      <c r="GA350" s="1013"/>
      <c r="GB350" s="1013"/>
      <c r="GC350" s="1013"/>
      <c r="GD350" s="1013"/>
      <c r="GE350" s="1013"/>
      <c r="GF350" s="1013"/>
      <c r="GG350" s="1013"/>
      <c r="GH350" s="1013"/>
      <c r="GI350" s="1013"/>
      <c r="GJ350" s="1013"/>
      <c r="GK350" s="1015"/>
      <c r="GL350" s="1015"/>
      <c r="GM350" s="1016"/>
      <c r="GN350" s="1016"/>
      <c r="GO350" s="1016"/>
      <c r="GP350" s="1016"/>
      <c r="GQ350" s="1016"/>
      <c r="GR350" s="1016"/>
      <c r="GS350" s="1016"/>
      <c r="GT350" s="1017"/>
      <c r="GU350" s="665"/>
      <c r="GV350" s="665"/>
      <c r="GW350" s="665"/>
      <c r="GX350" s="667"/>
      <c r="GY350" s="668"/>
      <c r="GZ350" s="665"/>
      <c r="HA350" s="56"/>
      <c r="HB350" s="56"/>
      <c r="HC350" s="56"/>
      <c r="HD350" s="56"/>
      <c r="HE350" s="56"/>
      <c r="HF350" s="56"/>
      <c r="HG350" s="56"/>
      <c r="HH350" s="56"/>
      <c r="HI350" s="56"/>
      <c r="HJ350" s="56"/>
      <c r="HK350" s="56"/>
      <c r="HL350" s="56"/>
      <c r="HM350" s="606"/>
      <c r="HN350" s="1867"/>
      <c r="HO350" s="1867"/>
      <c r="HP350" s="56"/>
      <c r="HQ350" s="56"/>
      <c r="HR350" s="56"/>
      <c r="HS350" s="56"/>
      <c r="HT350" s="56"/>
      <c r="HU350" s="56"/>
      <c r="HV350" s="56"/>
      <c r="HW350" s="56"/>
      <c r="HX350" s="606"/>
      <c r="HY350" s="1867"/>
      <c r="HZ350" s="1867"/>
      <c r="IA350" s="56"/>
      <c r="IB350" s="56"/>
      <c r="IC350" s="56"/>
    </row>
    <row r="351" spans="62:254" ht="19" hidden="1" customHeight="1">
      <c r="CK351" s="1003"/>
      <c r="CL351" s="1003"/>
      <c r="CM351" s="1003"/>
      <c r="CN351" s="1003"/>
      <c r="CO351" s="1003"/>
      <c r="CP351" s="1003"/>
      <c r="CQ351" s="1003"/>
      <c r="CR351" s="1003"/>
      <c r="DI351" s="921"/>
      <c r="DJ351" s="1018"/>
      <c r="DK351" s="1018"/>
      <c r="DL351" s="1018"/>
      <c r="DM351" s="1018"/>
      <c r="DN351" s="1018"/>
      <c r="DO351" s="1018"/>
      <c r="DP351" s="921"/>
      <c r="DQ351" s="1019"/>
      <c r="DR351" s="1019"/>
      <c r="DS351" s="1019"/>
      <c r="DT351" s="1019"/>
      <c r="DU351" s="1019"/>
      <c r="DV351" s="1019"/>
      <c r="DW351" s="1019"/>
      <c r="DX351" s="1009" t="str">
        <f>IF(AG22="","","-")</f>
        <v/>
      </c>
      <c r="DY351" s="921"/>
      <c r="DZ351" s="1019"/>
      <c r="EA351" s="1019"/>
      <c r="EB351" s="1019"/>
      <c r="EC351" s="1019"/>
      <c r="ED351" s="1019"/>
      <c r="FL351" s="944"/>
      <c r="FM351" s="944"/>
      <c r="FN351" s="944"/>
      <c r="FO351" s="944"/>
      <c r="FP351" s="950"/>
      <c r="FQ351" s="944"/>
      <c r="FR351" s="1020"/>
      <c r="FS351" s="1020"/>
      <c r="FT351" s="1020"/>
      <c r="FU351" s="614"/>
      <c r="FV351" s="614"/>
      <c r="FW351" s="614"/>
      <c r="FX351" s="614"/>
      <c r="FY351" s="614"/>
      <c r="FZ351" s="614"/>
      <c r="GA351" s="614"/>
      <c r="GB351" s="614"/>
      <c r="GC351" s="936"/>
      <c r="GD351" s="933"/>
      <c r="GE351" s="936"/>
      <c r="GF351" s="967"/>
      <c r="GG351" s="967"/>
      <c r="GH351" s="967"/>
      <c r="GI351" s="967"/>
      <c r="GJ351" s="967"/>
      <c r="GK351" s="1021"/>
      <c r="GL351" s="969"/>
      <c r="GM351" s="665"/>
      <c r="GN351" s="665"/>
      <c r="GO351" s="665"/>
      <c r="GP351" s="665"/>
      <c r="GQ351" s="665"/>
      <c r="GR351" s="665"/>
      <c r="GS351" s="665"/>
      <c r="GT351" s="665"/>
      <c r="GU351" s="665"/>
      <c r="GV351" s="665"/>
      <c r="GW351" s="665"/>
      <c r="GX351" s="667"/>
      <c r="GY351" s="668"/>
      <c r="GZ351" s="665"/>
      <c r="HA351" s="56"/>
      <c r="HB351" s="56"/>
      <c r="HC351" s="56"/>
      <c r="HD351" s="56"/>
      <c r="HE351" s="56"/>
      <c r="HF351" s="56"/>
      <c r="HG351" s="56"/>
      <c r="HH351" s="56"/>
      <c r="HI351" s="56"/>
      <c r="HJ351" s="56"/>
      <c r="HK351" s="56"/>
      <c r="HL351" s="56"/>
      <c r="HM351" s="606"/>
      <c r="HN351" s="56"/>
      <c r="HO351" s="56"/>
      <c r="HP351" s="56"/>
      <c r="HQ351" s="56"/>
      <c r="HR351" s="56"/>
      <c r="HS351" s="56"/>
      <c r="HT351" s="56"/>
      <c r="HU351" s="56"/>
      <c r="HV351" s="56"/>
      <c r="HW351" s="56"/>
      <c r="HX351" s="606"/>
      <c r="HY351" s="56"/>
      <c r="HZ351" s="56"/>
      <c r="IA351" s="56"/>
      <c r="IB351" s="56"/>
      <c r="IC351" s="56"/>
    </row>
    <row r="352" spans="62:254" ht="19" hidden="1" customHeight="1">
      <c r="DI352" s="921"/>
      <c r="DJ352" s="1018"/>
      <c r="DK352" s="1018"/>
      <c r="DL352" s="1018"/>
      <c r="DM352" s="1018"/>
      <c r="DN352" s="1018"/>
      <c r="DO352" s="1018"/>
      <c r="DP352" s="921"/>
      <c r="DQ352" s="1022"/>
      <c r="DR352" s="1022"/>
      <c r="DS352" s="1022"/>
      <c r="DT352" s="1022"/>
      <c r="DU352" s="1022"/>
      <c r="DV352" s="1022"/>
      <c r="DW352" s="1022"/>
      <c r="DX352" s="1009" t="str">
        <f>IF(AG25="","","-")</f>
        <v/>
      </c>
      <c r="DY352" s="921"/>
      <c r="DZ352" s="1019"/>
      <c r="EA352" s="1019"/>
      <c r="EB352" s="1019"/>
      <c r="EC352" s="1019"/>
      <c r="ED352" s="1019"/>
      <c r="FL352" s="944"/>
      <c r="FM352" s="944"/>
      <c r="FN352" s="944"/>
      <c r="FO352" s="944"/>
      <c r="FP352" s="950"/>
      <c r="FQ352" s="944"/>
      <c r="FR352" s="1023"/>
      <c r="FS352" s="1023"/>
      <c r="FT352" s="1020"/>
      <c r="FU352" s="614"/>
      <c r="FV352" s="614"/>
      <c r="FW352" s="936"/>
      <c r="FX352" s="614"/>
      <c r="FY352" s="614"/>
      <c r="FZ352" s="614"/>
      <c r="GA352" s="936"/>
      <c r="GB352" s="614"/>
      <c r="GC352" s="936"/>
      <c r="GD352" s="933"/>
      <c r="GE352" s="936"/>
      <c r="GF352" s="59"/>
      <c r="GG352" s="59"/>
      <c r="GH352" s="59"/>
      <c r="GI352" s="59"/>
      <c r="GJ352" s="59"/>
      <c r="GK352" s="608"/>
      <c r="GL352" s="608"/>
      <c r="GM352" s="56"/>
      <c r="GN352" s="56"/>
      <c r="GO352" s="56"/>
      <c r="GP352" s="56"/>
      <c r="GQ352" s="56"/>
      <c r="GR352" s="56"/>
      <c r="GS352" s="56"/>
      <c r="GT352" s="56"/>
      <c r="GU352" s="56"/>
      <c r="GV352" s="56"/>
      <c r="GW352" s="56"/>
      <c r="GX352" s="629"/>
      <c r="GY352" s="630"/>
      <c r="GZ352" s="56"/>
      <c r="HA352" s="56"/>
      <c r="HB352" s="56"/>
      <c r="HC352" s="56"/>
      <c r="HD352" s="56"/>
      <c r="HE352" s="56"/>
      <c r="HF352" s="56"/>
      <c r="HG352" s="56"/>
      <c r="HH352" s="56"/>
      <c r="HI352" s="1878"/>
      <c r="HJ352" s="56"/>
      <c r="HK352" s="56"/>
      <c r="HL352" s="56"/>
      <c r="HM352" s="606"/>
      <c r="HN352" s="1879"/>
      <c r="HO352" s="1879"/>
      <c r="HP352" s="56"/>
      <c r="HQ352" s="56"/>
      <c r="HR352" s="56"/>
      <c r="HS352" s="56"/>
      <c r="HT352" s="1878"/>
      <c r="HU352" s="56"/>
      <c r="HV352" s="56"/>
      <c r="HW352" s="56"/>
      <c r="HX352" s="606"/>
      <c r="HY352" s="1880"/>
      <c r="HZ352" s="1879"/>
      <c r="IA352" s="56"/>
      <c r="IB352" s="56"/>
      <c r="IC352" s="56"/>
    </row>
    <row r="353" spans="72:237" ht="28" hidden="1" customHeight="1">
      <c r="DI353" s="1881" t="s">
        <v>177</v>
      </c>
      <c r="DJ353" s="1881"/>
      <c r="DK353" s="1881"/>
      <c r="DL353" s="1881"/>
      <c r="DM353" s="1881"/>
      <c r="DN353" s="1881"/>
      <c r="DO353" s="1881"/>
      <c r="DP353" s="921"/>
      <c r="DQ353" s="992"/>
      <c r="DR353" s="992"/>
      <c r="DS353" s="992"/>
      <c r="DT353" s="992"/>
      <c r="DU353" s="992"/>
      <c r="DV353" s="992"/>
      <c r="DW353" s="992"/>
      <c r="DX353" s="1001"/>
      <c r="DY353" s="1001"/>
      <c r="DZ353" s="1001"/>
      <c r="EA353" s="1001"/>
      <c r="EB353" s="1001"/>
      <c r="EC353" s="1001"/>
      <c r="ED353" s="1001"/>
      <c r="FL353" s="944"/>
      <c r="FM353" s="944"/>
      <c r="FN353" s="944"/>
      <c r="FO353" s="944"/>
      <c r="FP353" s="950"/>
      <c r="FQ353" s="944"/>
      <c r="FR353" s="1020"/>
      <c r="FS353" s="1020"/>
      <c r="FT353" s="1020"/>
      <c r="FU353" s="614"/>
      <c r="FV353" s="614"/>
      <c r="FW353" s="614"/>
      <c r="FX353" s="614"/>
      <c r="FY353" s="614"/>
      <c r="FZ353" s="614"/>
      <c r="GA353" s="614"/>
      <c r="GB353" s="614"/>
      <c r="GC353" s="933"/>
      <c r="GD353" s="933"/>
      <c r="GE353" s="933"/>
      <c r="GF353" s="59"/>
      <c r="GG353" s="59"/>
      <c r="GH353" s="59"/>
      <c r="GI353" s="59"/>
      <c r="GJ353" s="59"/>
      <c r="GK353" s="608"/>
      <c r="GL353" s="608"/>
      <c r="GM353" s="56"/>
      <c r="GN353" s="56"/>
      <c r="GO353" s="56"/>
      <c r="GP353" s="56"/>
      <c r="GQ353" s="56"/>
      <c r="GR353" s="56"/>
      <c r="GS353" s="56"/>
      <c r="GT353" s="56"/>
      <c r="GU353" s="56"/>
      <c r="GV353" s="56"/>
      <c r="GW353" s="56"/>
      <c r="GX353" s="629"/>
      <c r="GY353" s="630"/>
      <c r="GZ353" s="56"/>
      <c r="HA353" s="56"/>
      <c r="HB353" s="56"/>
      <c r="HC353" s="56"/>
      <c r="HD353" s="56"/>
      <c r="HE353" s="56"/>
      <c r="HF353" s="56"/>
      <c r="HG353" s="56"/>
      <c r="HH353" s="56"/>
      <c r="HI353" s="1878"/>
      <c r="HJ353" s="607"/>
      <c r="HK353" s="988"/>
      <c r="HL353" s="988"/>
      <c r="HM353" s="607"/>
      <c r="HN353" s="1879"/>
      <c r="HO353" s="1879"/>
      <c r="HP353" s="56"/>
      <c r="HQ353" s="56"/>
      <c r="HR353" s="56"/>
      <c r="HS353" s="56"/>
      <c r="HT353" s="1878"/>
      <c r="HU353" s="607"/>
      <c r="HV353" s="988"/>
      <c r="HW353" s="988"/>
      <c r="HX353" s="607"/>
      <c r="HY353" s="1879"/>
      <c r="HZ353" s="1879"/>
      <c r="IA353" s="56"/>
      <c r="IB353" s="56"/>
      <c r="IC353" s="56"/>
    </row>
    <row r="354" spans="72:237" ht="28" hidden="1" customHeight="1">
      <c r="DI354" s="1881"/>
      <c r="DJ354" s="1881"/>
      <c r="DK354" s="1881"/>
      <c r="DL354" s="1881"/>
      <c r="DM354" s="1881"/>
      <c r="DN354" s="1881"/>
      <c r="DO354" s="1881"/>
      <c r="DP354" s="992"/>
      <c r="DQ354" s="992"/>
      <c r="DR354" s="992"/>
      <c r="DS354" s="992"/>
      <c r="DT354" s="992"/>
      <c r="DU354" s="992"/>
      <c r="DV354" s="992"/>
      <c r="DW354" s="992"/>
      <c r="DX354" s="1001"/>
      <c r="DY354" s="1001"/>
      <c r="DZ354" s="1001"/>
      <c r="EA354" s="1001"/>
      <c r="EB354" s="1001"/>
      <c r="EC354" s="1001"/>
      <c r="ED354" s="1001"/>
      <c r="FL354" s="944"/>
      <c r="FM354" s="944"/>
      <c r="FN354" s="944"/>
      <c r="FO354" s="944"/>
      <c r="FP354" s="950"/>
      <c r="FQ354" s="944"/>
      <c r="FR354" s="944"/>
      <c r="FS354" s="944"/>
      <c r="FT354" s="1020"/>
      <c r="FU354" s="59"/>
      <c r="FV354" s="614">
        <f>IF(HZ170="",0,IF(HZ170=0,0,HZ170))</f>
        <v>0</v>
      </c>
      <c r="FW354" s="59"/>
      <c r="FX354" s="813">
        <f>FW355</f>
        <v>0</v>
      </c>
      <c r="FY354" s="1024"/>
      <c r="FZ354" s="813">
        <f>GA355</f>
        <v>0</v>
      </c>
      <c r="GA354" s="981"/>
      <c r="GB354" s="614">
        <f>IF(HZ171="",0,IF(HZ171=0,0,HZ171))</f>
        <v>0</v>
      </c>
      <c r="GC354" s="59"/>
      <c r="GD354" s="933"/>
      <c r="GE354" s="797"/>
      <c r="GF354" s="59"/>
      <c r="GG354" s="59"/>
      <c r="GH354" s="59"/>
      <c r="GI354" s="59"/>
      <c r="GJ354" s="59"/>
      <c r="GK354" s="608"/>
      <c r="GL354" s="608"/>
      <c r="GM354" s="56"/>
      <c r="GN354" s="56"/>
      <c r="GO354" s="56"/>
      <c r="GP354" s="56"/>
      <c r="GQ354" s="56"/>
      <c r="GR354" s="56"/>
      <c r="GS354" s="56"/>
      <c r="GT354" s="56"/>
      <c r="GU354" s="56"/>
      <c r="GV354" s="56"/>
      <c r="GW354" s="56"/>
      <c r="GX354" s="629"/>
      <c r="GY354" s="630"/>
      <c r="GZ354" s="56"/>
      <c r="HA354" s="56"/>
      <c r="HB354" s="56"/>
      <c r="HC354" s="56"/>
      <c r="HD354" s="56"/>
      <c r="HE354" s="56"/>
      <c r="HF354" s="56"/>
      <c r="HG354" s="56"/>
      <c r="HH354" s="56"/>
      <c r="HI354" s="989"/>
      <c r="HJ354" s="56"/>
      <c r="HK354" s="56"/>
      <c r="HL354" s="56"/>
      <c r="HM354" s="606"/>
      <c r="HN354" s="1867"/>
      <c r="HO354" s="1867"/>
      <c r="HP354" s="56"/>
      <c r="HQ354" s="56"/>
      <c r="HR354" s="56"/>
      <c r="HS354" s="56"/>
      <c r="HT354" s="989"/>
      <c r="HU354" s="56"/>
      <c r="HV354" s="56"/>
      <c r="HW354" s="56"/>
      <c r="HX354" s="606"/>
      <c r="HY354" s="1867"/>
      <c r="HZ354" s="1867"/>
      <c r="IA354" s="56"/>
      <c r="IB354" s="56"/>
      <c r="IC354" s="56"/>
    </row>
    <row r="355" spans="72:237" ht="28" hidden="1" customHeight="1">
      <c r="BT355" s="1882" t="s">
        <v>178</v>
      </c>
      <c r="BU355" s="1882"/>
      <c r="BV355" s="1882"/>
      <c r="BW355" s="1882"/>
      <c r="BX355" s="1882"/>
      <c r="BY355" s="1882"/>
      <c r="BZ355" s="1882"/>
      <c r="CA355" s="1882"/>
      <c r="CB355" s="1882"/>
      <c r="CC355" s="1882"/>
      <c r="CD355" s="1882"/>
      <c r="CE355" s="1882"/>
      <c r="CF355" s="1882"/>
      <c r="CG355" s="1882"/>
      <c r="CH355" s="1882"/>
      <c r="CI355" s="1882"/>
      <c r="CJ355" s="1882"/>
      <c r="CK355" s="1882"/>
      <c r="CL355" s="1882"/>
      <c r="DI355" s="1881"/>
      <c r="DJ355" s="1881"/>
      <c r="DK355" s="1881"/>
      <c r="DL355" s="1881"/>
      <c r="DM355" s="1881"/>
      <c r="DN355" s="1881"/>
      <c r="DO355" s="1881"/>
      <c r="DP355" s="992"/>
      <c r="DQ355" s="992"/>
      <c r="DR355" s="992"/>
      <c r="DS355" s="992"/>
      <c r="DT355" s="992"/>
      <c r="DU355" s="992"/>
      <c r="DV355" s="992"/>
      <c r="DW355" s="992"/>
      <c r="DX355" s="1025"/>
      <c r="DY355" s="1001"/>
      <c r="DZ355" s="1001"/>
      <c r="EA355" s="1001"/>
      <c r="EB355" s="1001"/>
      <c r="EC355" s="1001"/>
      <c r="ED355" s="1001"/>
      <c r="FL355" s="944"/>
      <c r="FM355" s="944"/>
      <c r="FN355" s="944"/>
      <c r="FO355" s="944"/>
      <c r="FP355" s="950"/>
      <c r="FQ355" s="944"/>
      <c r="FR355" s="944"/>
      <c r="FS355" s="944"/>
      <c r="FT355" s="1020"/>
      <c r="FU355" s="59" t="s">
        <v>83</v>
      </c>
      <c r="FV355" s="813">
        <f>IF(FV354=0,0,FV354)</f>
        <v>0</v>
      </c>
      <c r="FW355" s="803">
        <f>FV355*0.75</f>
        <v>0</v>
      </c>
      <c r="FX355" s="813">
        <f>FW355*0.75</f>
        <v>0</v>
      </c>
      <c r="FY355" s="1024"/>
      <c r="FZ355" s="813">
        <f>GA355*0.75</f>
        <v>0</v>
      </c>
      <c r="GA355" s="981">
        <f>GB355*0.75</f>
        <v>0</v>
      </c>
      <c r="GB355" s="813">
        <f>IF(GB354=0,0,GB354)</f>
        <v>0</v>
      </c>
      <c r="GC355" s="59">
        <f>IF(HZ170="",0,IF(HZ170=0,0,IF(HZ170&gt;0,1)))</f>
        <v>0</v>
      </c>
      <c r="GD355" s="933"/>
      <c r="GE355" s="788"/>
      <c r="GF355" s="59"/>
      <c r="GG355" s="59"/>
      <c r="GH355" s="59"/>
      <c r="GI355" s="59"/>
      <c r="GJ355" s="59"/>
      <c r="GK355" s="608"/>
      <c r="GL355" s="608"/>
      <c r="GM355" s="56"/>
      <c r="GN355" s="56"/>
      <c r="GO355" s="56"/>
      <c r="GP355" s="56"/>
      <c r="GQ355" s="56"/>
      <c r="GR355" s="56"/>
      <c r="GS355" s="56"/>
      <c r="GT355" s="56"/>
      <c r="GU355" s="56"/>
      <c r="GV355" s="56"/>
      <c r="GW355" s="56"/>
      <c r="GX355" s="629"/>
      <c r="GY355" s="630"/>
      <c r="GZ355" s="56"/>
      <c r="HA355" s="56"/>
      <c r="HB355" s="56"/>
      <c r="HC355" s="56"/>
      <c r="HD355" s="56"/>
      <c r="HE355" s="56"/>
      <c r="HF355" s="56"/>
      <c r="HG355" s="56"/>
      <c r="HH355" s="56"/>
      <c r="HI355" s="56"/>
      <c r="HJ355" s="56"/>
      <c r="HK355" s="56"/>
      <c r="HL355" s="56"/>
      <c r="HM355" s="606"/>
      <c r="HN355" s="56"/>
      <c r="HO355" s="56"/>
      <c r="HP355" s="56"/>
      <c r="HQ355" s="56"/>
      <c r="HR355" s="56"/>
      <c r="HS355" s="56"/>
      <c r="HT355" s="606"/>
      <c r="HU355" s="56"/>
      <c r="HV355" s="56"/>
      <c r="HW355" s="56"/>
      <c r="HX355" s="606"/>
      <c r="HY355" s="56"/>
      <c r="HZ355" s="56"/>
      <c r="IA355" s="56"/>
      <c r="IB355" s="56"/>
      <c r="IC355" s="56"/>
    </row>
    <row r="356" spans="72:237" ht="28" hidden="1" customHeight="1">
      <c r="BT356" s="1882"/>
      <c r="BU356" s="1882"/>
      <c r="BV356" s="1882"/>
      <c r="BW356" s="1882"/>
      <c r="BX356" s="1882"/>
      <c r="BY356" s="1882"/>
      <c r="BZ356" s="1882"/>
      <c r="CA356" s="1882"/>
      <c r="CB356" s="1882"/>
      <c r="CC356" s="1882"/>
      <c r="CD356" s="1882"/>
      <c r="CE356" s="1882"/>
      <c r="CF356" s="1882"/>
      <c r="CG356" s="1882"/>
      <c r="CH356" s="1882"/>
      <c r="CI356" s="1882"/>
      <c r="CJ356" s="1882"/>
      <c r="CK356" s="1882"/>
      <c r="CL356" s="1882"/>
      <c r="DI356" s="1881"/>
      <c r="DJ356" s="1881"/>
      <c r="DK356" s="1881"/>
      <c r="DL356" s="1881"/>
      <c r="DM356" s="1881"/>
      <c r="DN356" s="1881"/>
      <c r="DO356" s="1881"/>
      <c r="DP356" s="992"/>
      <c r="DQ356" s="992"/>
      <c r="DR356" s="992"/>
      <c r="DS356" s="992"/>
      <c r="DT356" s="992"/>
      <c r="DU356" s="992"/>
      <c r="DV356" s="992"/>
      <c r="DW356" s="992"/>
      <c r="DX356" s="1026"/>
      <c r="DY356" s="1026"/>
      <c r="DZ356" s="1026"/>
      <c r="EA356" s="1026"/>
      <c r="EB356" s="1027"/>
      <c r="EC356" s="519"/>
      <c r="ED356" s="519"/>
      <c r="FL356" s="944"/>
      <c r="FM356" s="944"/>
      <c r="FN356" s="944"/>
      <c r="FO356" s="944"/>
      <c r="FP356" s="950"/>
      <c r="FQ356" s="944"/>
      <c r="FR356" s="944"/>
      <c r="FS356" s="944"/>
      <c r="FT356" s="1020"/>
      <c r="FU356" s="59"/>
      <c r="FV356" s="614"/>
      <c r="FW356" s="59"/>
      <c r="FX356" s="813">
        <f>FW355*0.5</f>
        <v>0</v>
      </c>
      <c r="FY356" s="1024"/>
      <c r="FZ356" s="813">
        <f>GA355*0.5</f>
        <v>0</v>
      </c>
      <c r="GA356" s="981"/>
      <c r="GB356" s="614"/>
      <c r="GC356" s="59">
        <f>IF(HZ171="",0,IF(HZ171=0,0,IF(HZ171&gt;0,1)))</f>
        <v>0</v>
      </c>
      <c r="GD356" s="933"/>
      <c r="GE356" s="788"/>
      <c r="GF356" s="59"/>
      <c r="GG356" s="59"/>
      <c r="GH356" s="59"/>
      <c r="GI356" s="59"/>
      <c r="GJ356" s="59"/>
      <c r="GK356" s="608"/>
      <c r="GL356" s="608"/>
      <c r="GM356" s="56"/>
      <c r="GN356" s="56"/>
      <c r="GO356" s="56"/>
      <c r="GP356" s="56"/>
      <c r="GQ356" s="56"/>
      <c r="GR356" s="56"/>
      <c r="GS356" s="56"/>
      <c r="GT356" s="56"/>
      <c r="GU356" s="56"/>
      <c r="GV356" s="56"/>
      <c r="GW356" s="56"/>
      <c r="GX356" s="629"/>
      <c r="GY356" s="630"/>
      <c r="GZ356" s="56"/>
      <c r="HA356" s="56"/>
      <c r="HB356" s="56"/>
      <c r="HC356" s="56"/>
      <c r="HD356" s="56"/>
      <c r="HE356" s="56"/>
      <c r="HF356" s="56"/>
      <c r="HG356" s="56"/>
      <c r="HH356" s="56"/>
      <c r="HI356" s="608"/>
      <c r="HJ356" s="56"/>
      <c r="HK356" s="608"/>
      <c r="HL356" s="608"/>
      <c r="HM356" s="606"/>
      <c r="HN356" s="628"/>
      <c r="HO356" s="679"/>
      <c r="HP356" s="56"/>
      <c r="HQ356" s="56"/>
      <c r="HR356" s="56"/>
      <c r="HS356" s="56"/>
      <c r="HT356" s="679"/>
      <c r="HU356" s="606"/>
      <c r="HV356" s="629"/>
      <c r="HW356" s="608"/>
      <c r="HX356" s="606"/>
      <c r="HY356" s="628"/>
      <c r="HZ356" s="679"/>
      <c r="IA356" s="56"/>
      <c r="IB356" s="56"/>
      <c r="IC356" s="56"/>
    </row>
    <row r="357" spans="72:237" ht="28" hidden="1" customHeight="1">
      <c r="BT357" s="1882"/>
      <c r="BU357" s="1882"/>
      <c r="BV357" s="1882"/>
      <c r="BW357" s="1882"/>
      <c r="BX357" s="1882"/>
      <c r="BY357" s="1882"/>
      <c r="BZ357" s="1882"/>
      <c r="CA357" s="1882"/>
      <c r="CB357" s="1882"/>
      <c r="CC357" s="1882"/>
      <c r="CD357" s="1882"/>
      <c r="CE357" s="1882"/>
      <c r="CF357" s="1882"/>
      <c r="CG357" s="1882"/>
      <c r="CH357" s="1882"/>
      <c r="CI357" s="1882"/>
      <c r="CJ357" s="1882"/>
      <c r="CK357" s="1882"/>
      <c r="CL357" s="1882"/>
      <c r="DI357" s="891"/>
      <c r="DJ357" s="891"/>
      <c r="DK357" s="891"/>
      <c r="DL357" s="891"/>
      <c r="DM357" s="891"/>
      <c r="DN357" s="891"/>
      <c r="DO357" s="891"/>
      <c r="DP357" s="891"/>
      <c r="DQ357" s="1001"/>
      <c r="DR357" s="1001"/>
      <c r="DS357" s="1001"/>
      <c r="DT357" s="1001"/>
      <c r="DU357" s="1001"/>
      <c r="DV357" s="1026"/>
      <c r="DW357" s="1026"/>
      <c r="DX357" s="1026"/>
      <c r="DY357" s="1026"/>
      <c r="DZ357" s="1026"/>
      <c r="EA357" s="1026"/>
      <c r="EB357" s="519"/>
      <c r="EC357" s="519"/>
      <c r="ED357" s="519"/>
      <c r="FL357" s="944"/>
      <c r="FM357" s="944"/>
      <c r="FN357" s="944"/>
      <c r="FO357" s="944"/>
      <c r="FP357" s="950"/>
      <c r="FQ357" s="944"/>
      <c r="FR357" s="1028"/>
      <c r="FS357" s="1020"/>
      <c r="FT357" s="1020"/>
      <c r="FU357" s="614"/>
      <c r="FV357" s="614"/>
      <c r="FW357" s="614"/>
      <c r="FX357" s="813">
        <f>SUM(FX354:FX356)</f>
        <v>0</v>
      </c>
      <c r="FY357" s="813">
        <f>IF(GA357=0,0,GA357/GB357)</f>
        <v>0</v>
      </c>
      <c r="FZ357" s="813">
        <f>SUM(FZ354:FZ356)</f>
        <v>0</v>
      </c>
      <c r="GA357" s="813">
        <f>FX357+FZ357</f>
        <v>0</v>
      </c>
      <c r="GB357" s="614">
        <f>FV365</f>
        <v>0</v>
      </c>
      <c r="GC357" s="933"/>
      <c r="GD357" s="933"/>
      <c r="GE357" s="933"/>
      <c r="GF357" s="59"/>
      <c r="GG357" s="59"/>
      <c r="GH357" s="59"/>
      <c r="GI357" s="59"/>
      <c r="GJ357" s="59"/>
      <c r="GK357" s="608"/>
      <c r="GL357" s="608"/>
      <c r="GM357" s="56"/>
      <c r="GN357" s="56"/>
      <c r="GO357" s="56"/>
      <c r="GP357" s="56"/>
      <c r="GQ357" s="56"/>
      <c r="GR357" s="56"/>
      <c r="GS357" s="56"/>
      <c r="GT357" s="56"/>
      <c r="GU357" s="56"/>
      <c r="GV357" s="56"/>
      <c r="GW357" s="56"/>
      <c r="GX357" s="629"/>
      <c r="GY357" s="630"/>
      <c r="GZ357" s="56"/>
      <c r="HA357" s="56"/>
      <c r="HB357" s="56"/>
      <c r="HC357" s="56"/>
      <c r="HD357" s="56"/>
      <c r="HE357" s="56"/>
      <c r="HF357" s="56"/>
      <c r="HG357" s="56"/>
      <c r="HH357" s="628"/>
      <c r="HI357" s="606"/>
      <c r="HJ357" s="608"/>
      <c r="HK357" s="1029"/>
      <c r="HL357" s="1029"/>
      <c r="HM357" s="1030"/>
      <c r="HN357" s="796"/>
      <c r="HO357" s="796"/>
      <c r="HP357" s="56"/>
      <c r="HQ357" s="56"/>
      <c r="HR357" s="56"/>
      <c r="HS357" s="1031"/>
      <c r="HT357" s="796"/>
      <c r="HU357" s="608"/>
      <c r="HV357" s="56"/>
      <c r="HW357" s="1029"/>
      <c r="HX357" s="56"/>
      <c r="HY357" s="1032"/>
      <c r="HZ357" s="629"/>
      <c r="IA357" s="56"/>
      <c r="IB357" s="56"/>
      <c r="IC357" s="56"/>
    </row>
    <row r="358" spans="72:237" ht="19" hidden="1" customHeight="1">
      <c r="BT358" s="1882"/>
      <c r="BU358" s="1882"/>
      <c r="BV358" s="1882"/>
      <c r="BW358" s="1882"/>
      <c r="BX358" s="1882"/>
      <c r="BY358" s="1882"/>
      <c r="BZ358" s="1882"/>
      <c r="CA358" s="1882"/>
      <c r="CB358" s="1882"/>
      <c r="CC358" s="1882"/>
      <c r="CD358" s="1882"/>
      <c r="CE358" s="1882"/>
      <c r="CF358" s="1882"/>
      <c r="CG358" s="1882"/>
      <c r="CH358" s="1882"/>
      <c r="CI358" s="1882"/>
      <c r="CJ358" s="1882"/>
      <c r="CK358" s="1882"/>
      <c r="CL358" s="1882"/>
      <c r="DI358" s="921"/>
      <c r="DJ358" s="1018"/>
      <c r="DK358" s="1018"/>
      <c r="DL358" s="1018"/>
      <c r="DM358" s="1018"/>
      <c r="DN358" s="1018"/>
      <c r="DO358" s="1018"/>
      <c r="DP358" s="1018"/>
      <c r="DQ358" s="1018"/>
      <c r="DR358" s="1018"/>
      <c r="DS358" s="1018"/>
      <c r="DT358" s="921"/>
      <c r="DU358" s="1033"/>
      <c r="DV358" s="1033"/>
      <c r="DW358" s="1033"/>
      <c r="DX358" s="1033"/>
      <c r="DY358" s="1033"/>
      <c r="DZ358" s="1033"/>
      <c r="EA358" s="1033"/>
      <c r="EB358" s="1033"/>
      <c r="EC358" s="1033"/>
      <c r="ED358" s="1033"/>
      <c r="FL358" s="944"/>
      <c r="FM358" s="944"/>
      <c r="FN358" s="944"/>
      <c r="FO358" s="944"/>
      <c r="FP358" s="950"/>
      <c r="FQ358" s="944"/>
      <c r="FR358" s="1020"/>
      <c r="FS358" s="1020"/>
      <c r="FT358" s="1020"/>
      <c r="FU358" s="614" t="str">
        <f>IF(FV355=0,"","DAY 1")</f>
        <v/>
      </c>
      <c r="FV358" s="614"/>
      <c r="FW358" s="614" t="str">
        <f>IF(GB355=0,"","DAY 2")</f>
        <v/>
      </c>
      <c r="FX358" s="614"/>
      <c r="FY358" s="614"/>
      <c r="FZ358" s="614"/>
      <c r="GA358" s="614" t="b">
        <f>GI515</f>
        <v>0</v>
      </c>
      <c r="GB358" s="59">
        <f>IF(GA358=TRUE,1,0)</f>
        <v>0</v>
      </c>
      <c r="GC358" s="933">
        <f>GC355+GC356</f>
        <v>0</v>
      </c>
      <c r="GD358" s="933"/>
      <c r="GE358" s="933"/>
      <c r="GF358" s="59"/>
      <c r="GG358" s="59"/>
      <c r="GH358" s="59"/>
      <c r="GI358" s="59"/>
      <c r="GJ358" s="59"/>
      <c r="GK358" s="608"/>
      <c r="GL358" s="608"/>
      <c r="GM358" s="56"/>
      <c r="GN358" s="56"/>
      <c r="GO358" s="56"/>
      <c r="GP358" s="56"/>
      <c r="GQ358" s="56"/>
      <c r="GR358" s="56"/>
      <c r="GS358" s="56"/>
      <c r="GT358" s="56"/>
      <c r="GU358" s="56"/>
      <c r="GV358" s="56"/>
      <c r="GW358" s="56"/>
      <c r="GX358" s="629"/>
      <c r="GY358" s="630"/>
      <c r="GZ358" s="56"/>
      <c r="HA358" s="56"/>
      <c r="HB358" s="56"/>
      <c r="HC358" s="56"/>
      <c r="HD358" s="56"/>
      <c r="HE358" s="56"/>
      <c r="HF358" s="56"/>
      <c r="HG358" s="56"/>
      <c r="HH358" s="628"/>
      <c r="HI358" s="606"/>
      <c r="HJ358" s="608"/>
      <c r="HK358" s="1029"/>
      <c r="HL358" s="1029"/>
      <c r="HM358" s="606"/>
      <c r="HN358" s="629"/>
      <c r="HO358" s="796"/>
      <c r="HP358" s="56"/>
      <c r="HQ358" s="56"/>
      <c r="HR358" s="56"/>
      <c r="HS358" s="1031"/>
      <c r="HT358" s="796"/>
      <c r="HU358" s="608"/>
      <c r="HV358" s="629"/>
      <c r="HW358" s="1029"/>
      <c r="HX358" s="56"/>
      <c r="HY358" s="1034"/>
      <c r="HZ358" s="629"/>
      <c r="IA358" s="56"/>
      <c r="IB358" s="56"/>
      <c r="IC358" s="56"/>
    </row>
    <row r="359" spans="72:237" ht="19" hidden="1" customHeight="1">
      <c r="BT359" s="1882"/>
      <c r="BU359" s="1882"/>
      <c r="BV359" s="1882"/>
      <c r="BW359" s="1882"/>
      <c r="BX359" s="1882"/>
      <c r="BY359" s="1882"/>
      <c r="BZ359" s="1882"/>
      <c r="CA359" s="1882"/>
      <c r="CB359" s="1882"/>
      <c r="CC359" s="1882"/>
      <c r="CD359" s="1882"/>
      <c r="CE359" s="1882"/>
      <c r="CF359" s="1882"/>
      <c r="CG359" s="1882"/>
      <c r="CH359" s="1882"/>
      <c r="CI359" s="1882"/>
      <c r="CJ359" s="1882"/>
      <c r="CK359" s="1882"/>
      <c r="CL359" s="1882"/>
      <c r="DI359" s="1881" t="s">
        <v>179</v>
      </c>
      <c r="DJ359" s="1881"/>
      <c r="DK359" s="1881"/>
      <c r="DL359" s="1881"/>
      <c r="DM359" s="1881"/>
      <c r="DN359" s="1881"/>
      <c r="DO359" s="1881"/>
      <c r="DP359" s="1881"/>
      <c r="DQ359" s="1881"/>
      <c r="DR359" s="1881"/>
      <c r="DS359" s="1881"/>
      <c r="DT359" s="921"/>
      <c r="DU359" s="994"/>
      <c r="DV359" s="994"/>
      <c r="DW359" s="994"/>
      <c r="DX359" s="994"/>
      <c r="DY359" s="994"/>
      <c r="DZ359" s="994"/>
      <c r="EA359" s="994"/>
      <c r="EB359" s="994"/>
      <c r="EC359" s="994"/>
      <c r="ED359" s="994"/>
      <c r="FL359" s="944"/>
      <c r="FM359" s="944"/>
      <c r="FN359" s="944"/>
      <c r="FO359" s="944"/>
      <c r="FP359" s="950"/>
      <c r="FQ359" s="944"/>
      <c r="FR359" s="1020"/>
      <c r="FS359" s="1020"/>
      <c r="FT359" s="1020"/>
      <c r="FU359" s="614"/>
      <c r="FV359" s="614"/>
      <c r="FW359" s="614"/>
      <c r="FX359" s="614"/>
      <c r="FY359" s="614"/>
      <c r="FZ359" s="614"/>
      <c r="GA359" s="614" t="b">
        <v>0</v>
      </c>
      <c r="GB359" s="59"/>
      <c r="GC359" s="933"/>
      <c r="GD359" s="933"/>
      <c r="GE359" s="933"/>
      <c r="GF359" s="59"/>
      <c r="GG359" s="59"/>
      <c r="GH359" s="59"/>
      <c r="GI359" s="59"/>
      <c r="GJ359" s="59"/>
      <c r="GK359" s="608"/>
      <c r="GL359" s="608"/>
      <c r="GM359" s="56"/>
      <c r="GN359" s="56"/>
      <c r="GO359" s="56"/>
      <c r="GP359" s="56"/>
      <c r="GQ359" s="56"/>
      <c r="GR359" s="56"/>
      <c r="GS359" s="56"/>
      <c r="GT359" s="56"/>
      <c r="GU359" s="56"/>
      <c r="GV359" s="56"/>
      <c r="GW359" s="56"/>
      <c r="GX359" s="629"/>
      <c r="GY359" s="630"/>
      <c r="GZ359" s="56"/>
      <c r="HA359" s="56"/>
      <c r="HB359" s="56"/>
      <c r="HC359" s="56"/>
      <c r="HD359" s="56"/>
      <c r="HE359" s="56"/>
      <c r="HF359" s="56"/>
      <c r="HG359" s="56"/>
      <c r="HH359" s="56"/>
      <c r="HI359" s="56"/>
      <c r="HJ359" s="56"/>
      <c r="HK359" s="56"/>
      <c r="HL359" s="56"/>
      <c r="HM359" s="606"/>
      <c r="HN359" s="629"/>
      <c r="HO359" s="629"/>
      <c r="HP359" s="56"/>
      <c r="HQ359" s="56"/>
      <c r="HR359" s="56"/>
      <c r="HS359" s="1035"/>
      <c r="HT359" s="796"/>
      <c r="HU359" s="608"/>
      <c r="HV359" s="629"/>
      <c r="HW359" s="56"/>
      <c r="HX359" s="606"/>
      <c r="HY359" s="629"/>
      <c r="HZ359" s="629"/>
      <c r="IA359" s="56"/>
      <c r="IB359" s="56"/>
      <c r="IC359" s="56"/>
    </row>
    <row r="360" spans="72:237" ht="19" hidden="1" customHeight="1">
      <c r="BT360" s="1883" t="s">
        <v>180</v>
      </c>
      <c r="BU360" s="1883"/>
      <c r="BV360" s="1883"/>
      <c r="BW360" s="1883"/>
      <c r="BX360" s="1883"/>
      <c r="BY360" s="1883"/>
      <c r="CI360" s="1036"/>
      <c r="CJ360" s="1036"/>
      <c r="CK360" s="1036"/>
      <c r="CL360" s="1036"/>
      <c r="FL360" s="944"/>
      <c r="FM360" s="944"/>
      <c r="FN360" s="944"/>
      <c r="FO360" s="944"/>
      <c r="FP360" s="950"/>
      <c r="FQ360" s="944"/>
      <c r="FR360" s="1037" t="s">
        <v>623</v>
      </c>
      <c r="FS360" s="944">
        <f>IF(FV354=0,0,FO65)</f>
        <v>0</v>
      </c>
      <c r="FT360" s="944" t="s">
        <v>181</v>
      </c>
      <c r="FU360" s="1038">
        <f>FX354</f>
        <v>0</v>
      </c>
      <c r="FV360" s="59" t="s">
        <v>182</v>
      </c>
      <c r="FW360" s="803">
        <f>IF(FS360=0,0,FZ354)</f>
        <v>0</v>
      </c>
      <c r="FX360" s="59" t="s">
        <v>183</v>
      </c>
      <c r="FY360" s="803">
        <f>FS360*(FU360+FW360)</f>
        <v>0</v>
      </c>
      <c r="FZ360" s="803">
        <f>IF(GA359=TRUE,FY360*0.8*GB360*GB358,0)</f>
        <v>0</v>
      </c>
      <c r="GA360" s="59" t="b">
        <v>1</v>
      </c>
      <c r="GB360" s="59">
        <f>IF(GA360=TRUE,1,0)</f>
        <v>1</v>
      </c>
      <c r="GC360" s="59"/>
      <c r="GD360" s="59"/>
      <c r="GE360" s="59"/>
      <c r="GF360" s="59"/>
      <c r="GG360" s="59"/>
      <c r="GH360" s="59"/>
      <c r="GI360" s="59"/>
      <c r="GJ360" s="59"/>
      <c r="GK360" s="608"/>
      <c r="GL360" s="608"/>
      <c r="GM360" s="56"/>
      <c r="GN360" s="56"/>
      <c r="GO360" s="56"/>
      <c r="GP360" s="56"/>
      <c r="GQ360" s="56"/>
      <c r="GR360" s="56"/>
      <c r="GS360" s="56"/>
      <c r="GT360" s="56"/>
      <c r="GU360" s="56"/>
      <c r="GV360" s="56"/>
      <c r="GW360" s="56"/>
      <c r="GX360" s="629"/>
      <c r="GY360" s="630"/>
      <c r="GZ360" s="56"/>
      <c r="HA360" s="56"/>
      <c r="HB360" s="56"/>
      <c r="HC360" s="56"/>
      <c r="HD360" s="56"/>
      <c r="HE360" s="56"/>
      <c r="HF360" s="56"/>
      <c r="HG360" s="56"/>
      <c r="HH360" s="56"/>
      <c r="HI360" s="56"/>
      <c r="HJ360" s="56"/>
      <c r="HK360" s="56"/>
      <c r="HL360" s="56"/>
      <c r="HM360" s="606"/>
      <c r="HN360" s="56"/>
      <c r="HO360" s="56"/>
      <c r="HP360" s="56"/>
      <c r="HQ360" s="56"/>
      <c r="HR360" s="56"/>
      <c r="HS360" s="628"/>
      <c r="HT360" s="629"/>
      <c r="HU360" s="56"/>
      <c r="HV360" s="56"/>
      <c r="HW360" s="56"/>
      <c r="HX360" s="606"/>
      <c r="HY360" s="629"/>
      <c r="HZ360" s="629"/>
      <c r="IA360" s="56"/>
      <c r="IB360" s="56"/>
      <c r="IC360" s="56"/>
    </row>
    <row r="361" spans="72:237" ht="19" hidden="1" customHeight="1">
      <c r="CB361" s="1039"/>
      <c r="CC361" s="1039"/>
      <c r="CD361" s="1040"/>
      <c r="CF361" s="1041"/>
      <c r="CG361" s="1041"/>
      <c r="CH361" s="1041"/>
      <c r="CI361" s="1041"/>
      <c r="CJ361" s="1041"/>
      <c r="CK361" s="1041"/>
      <c r="CL361" s="1041"/>
      <c r="FL361" s="944"/>
      <c r="FM361" s="944"/>
      <c r="FN361" s="944"/>
      <c r="FO361" s="944"/>
      <c r="FP361" s="950"/>
      <c r="FQ361" s="944"/>
      <c r="FR361" s="1037" t="s">
        <v>624</v>
      </c>
      <c r="FS361" s="944">
        <f>IF(FV354=0,0,FO66)</f>
        <v>0</v>
      </c>
      <c r="FT361" s="944" t="s">
        <v>181</v>
      </c>
      <c r="FU361" s="803">
        <f>FX355</f>
        <v>0</v>
      </c>
      <c r="FV361" s="59" t="s">
        <v>182</v>
      </c>
      <c r="FW361" s="803">
        <f>IF(FS361=0,0,FZ355)</f>
        <v>0</v>
      </c>
      <c r="FX361" s="59" t="s">
        <v>183</v>
      </c>
      <c r="FY361" s="803">
        <f>FS361*(FU361+FW361)</f>
        <v>0</v>
      </c>
      <c r="FZ361" s="803">
        <f>IF(GA359=TRUE,FY361*0.8*GB360*GB361,0)</f>
        <v>0</v>
      </c>
      <c r="GA361" s="59" t="b">
        <f>GI516</f>
        <v>0</v>
      </c>
      <c r="GB361" s="59">
        <f>IF(GA361=TRUE,1,0)</f>
        <v>0</v>
      </c>
      <c r="GC361" s="59"/>
      <c r="GD361" s="59"/>
      <c r="GE361" s="59"/>
      <c r="GF361" s="59"/>
      <c r="GG361" s="59"/>
      <c r="GH361" s="59"/>
      <c r="GI361" s="59"/>
      <c r="GJ361" s="59"/>
      <c r="GK361" s="608"/>
      <c r="GL361" s="608"/>
      <c r="GM361" s="56"/>
      <c r="GN361" s="56"/>
      <c r="GO361" s="56"/>
      <c r="GP361" s="56"/>
      <c r="GQ361" s="56"/>
      <c r="GR361" s="56"/>
      <c r="GS361" s="56"/>
      <c r="GT361" s="56"/>
      <c r="GU361" s="56"/>
      <c r="GV361" s="56"/>
      <c r="GW361" s="56"/>
      <c r="GX361" s="629"/>
      <c r="GY361" s="630"/>
      <c r="GZ361" s="56"/>
      <c r="HA361" s="56"/>
      <c r="HB361" s="56"/>
      <c r="HC361" s="56"/>
      <c r="HD361" s="56"/>
      <c r="HE361" s="56"/>
      <c r="HF361" s="56"/>
      <c r="HG361" s="56"/>
      <c r="HH361" s="56"/>
      <c r="HI361" s="56"/>
      <c r="HJ361" s="56"/>
      <c r="HK361" s="56"/>
      <c r="HL361" s="56"/>
      <c r="HM361" s="606"/>
      <c r="HN361" s="56"/>
      <c r="HO361" s="56"/>
      <c r="HP361" s="56"/>
      <c r="HQ361" s="56"/>
      <c r="HR361" s="56"/>
      <c r="HS361" s="56"/>
      <c r="HT361" s="56"/>
      <c r="HU361" s="56"/>
      <c r="HV361" s="56"/>
      <c r="HW361" s="56"/>
      <c r="HX361" s="606"/>
      <c r="HY361" s="56"/>
      <c r="HZ361" s="56"/>
      <c r="IA361" s="56"/>
      <c r="IB361" s="56"/>
      <c r="IC361" s="56"/>
    </row>
    <row r="362" spans="72:237" ht="19" hidden="1" customHeight="1">
      <c r="BT362" s="1883" t="s">
        <v>184</v>
      </c>
      <c r="BU362" s="1883"/>
      <c r="BV362" s="1883"/>
      <c r="BW362" s="1883"/>
      <c r="BX362" s="1883"/>
      <c r="BY362" s="1883"/>
      <c r="CB362" s="1042"/>
      <c r="CC362" s="1042"/>
      <c r="CD362" s="1042"/>
      <c r="CF362" s="1041"/>
      <c r="CG362" s="1041"/>
      <c r="CH362" s="1041"/>
      <c r="CI362" s="1041"/>
      <c r="CJ362" s="1041"/>
      <c r="CK362" s="1041"/>
      <c r="CL362" s="1041"/>
      <c r="FL362" s="944"/>
      <c r="FM362" s="944"/>
      <c r="FN362" s="944"/>
      <c r="FO362" s="944"/>
      <c r="FP362" s="950"/>
      <c r="FQ362" s="944"/>
      <c r="FR362" s="1037" t="s">
        <v>625</v>
      </c>
      <c r="FS362" s="944">
        <f>IF(FV354=0,0,FO68)</f>
        <v>0</v>
      </c>
      <c r="FT362" s="944" t="s">
        <v>181</v>
      </c>
      <c r="FU362" s="803">
        <f>FX356</f>
        <v>0</v>
      </c>
      <c r="FV362" s="59" t="s">
        <v>182</v>
      </c>
      <c r="FW362" s="803">
        <f>IF(FS362=0,0,FZ356)</f>
        <v>0</v>
      </c>
      <c r="FX362" s="59" t="s">
        <v>183</v>
      </c>
      <c r="FY362" s="803">
        <f>FS362*(FU362+FW362)</f>
        <v>0</v>
      </c>
      <c r="FZ362" s="803">
        <f>IF(GA359=TRUE,FY362*0.8*GB360*GB361,0)</f>
        <v>0</v>
      </c>
      <c r="GA362" s="59" t="b">
        <v>1</v>
      </c>
      <c r="GB362" s="59">
        <f>IF(GA362=TRUE,1,0)</f>
        <v>1</v>
      </c>
      <c r="GC362" s="59"/>
      <c r="GD362" s="59"/>
      <c r="GE362" s="59"/>
      <c r="GF362" s="59"/>
      <c r="GG362" s="59"/>
      <c r="GH362" s="59"/>
      <c r="GI362" s="59"/>
      <c r="GJ362" s="59"/>
      <c r="GK362" s="608"/>
      <c r="GL362" s="608"/>
      <c r="GM362" s="56"/>
      <c r="GN362" s="56"/>
      <c r="GO362" s="56"/>
      <c r="GP362" s="56"/>
      <c r="GQ362" s="56"/>
      <c r="GR362" s="56"/>
      <c r="GS362" s="56"/>
      <c r="GT362" s="56"/>
      <c r="GU362" s="56"/>
      <c r="GV362" s="56"/>
      <c r="GW362" s="56"/>
      <c r="GX362" s="629"/>
      <c r="GY362" s="630"/>
      <c r="GZ362" s="56"/>
      <c r="HA362" s="56"/>
      <c r="HB362" s="56"/>
      <c r="HC362" s="56"/>
      <c r="HD362" s="56"/>
      <c r="HE362" s="56"/>
      <c r="HF362" s="56"/>
      <c r="HG362" s="56"/>
      <c r="HH362" s="56"/>
      <c r="HI362" s="56"/>
      <c r="HJ362" s="56"/>
      <c r="HK362" s="56"/>
      <c r="HL362" s="56"/>
      <c r="HM362" s="606"/>
      <c r="HN362" s="56"/>
      <c r="HO362" s="56"/>
      <c r="HP362" s="56"/>
      <c r="HQ362" s="56"/>
      <c r="HR362" s="56"/>
      <c r="HS362" s="56"/>
      <c r="HT362" s="56"/>
      <c r="HU362" s="56"/>
      <c r="HV362" s="56"/>
      <c r="HW362" s="56"/>
      <c r="HX362" s="56"/>
      <c r="HY362" s="56"/>
      <c r="HZ362" s="56"/>
      <c r="IA362" s="56"/>
      <c r="IB362" s="56"/>
      <c r="IC362" s="56"/>
    </row>
    <row r="363" spans="72:237" ht="19" hidden="1" customHeight="1">
      <c r="BT363" s="1043"/>
      <c r="BU363" s="1043"/>
      <c r="BV363" s="1043"/>
      <c r="BW363" s="1043"/>
      <c r="BX363" s="1043"/>
      <c r="BY363" s="1044"/>
      <c r="BZ363" s="1045"/>
      <c r="CA363" s="1045"/>
      <c r="CB363" s="1044"/>
      <c r="CC363" s="1044"/>
      <c r="CD363" s="1046"/>
      <c r="CE363" s="1884"/>
      <c r="CF363" s="1884"/>
      <c r="CG363" s="1884"/>
      <c r="CH363" s="1884"/>
      <c r="CI363" s="1884"/>
      <c r="CJ363" s="1884"/>
      <c r="CK363" s="1884"/>
      <c r="CL363" s="1884"/>
      <c r="FL363" s="944"/>
      <c r="FM363" s="944"/>
      <c r="FN363" s="944"/>
      <c r="FO363" s="944"/>
      <c r="FP363" s="950"/>
      <c r="FQ363" s="944"/>
      <c r="FR363" s="944"/>
      <c r="FS363" s="944"/>
      <c r="FT363" s="944"/>
      <c r="FU363" s="59"/>
      <c r="FV363" s="59"/>
      <c r="FW363" s="59"/>
      <c r="FX363" s="59"/>
      <c r="FY363" s="803"/>
      <c r="FZ363" s="803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608"/>
      <c r="GL363" s="608"/>
      <c r="GM363" s="56"/>
      <c r="GN363" s="56"/>
      <c r="GO363" s="56"/>
      <c r="GP363" s="56"/>
      <c r="GQ363" s="56"/>
      <c r="GR363" s="56"/>
      <c r="GS363" s="56"/>
      <c r="GT363" s="56"/>
      <c r="GU363" s="56"/>
      <c r="GV363" s="56"/>
      <c r="GW363" s="56"/>
      <c r="GX363" s="629"/>
      <c r="GY363" s="630"/>
      <c r="GZ363" s="56"/>
      <c r="HA363" s="56"/>
      <c r="HB363" s="56"/>
      <c r="HC363" s="56"/>
      <c r="HD363" s="56"/>
      <c r="HE363" s="56"/>
      <c r="HF363" s="56"/>
      <c r="HG363" s="1874"/>
      <c r="HH363" s="1874"/>
      <c r="HI363" s="56"/>
      <c r="HJ363" s="56"/>
      <c r="HK363" s="56"/>
      <c r="HL363" s="56"/>
      <c r="HM363" s="606"/>
      <c r="HN363" s="1875"/>
      <c r="HO363" s="1875"/>
      <c r="HP363" s="56"/>
      <c r="HQ363" s="56"/>
      <c r="HR363" s="56"/>
      <c r="HS363" s="56"/>
      <c r="HT363" s="56"/>
      <c r="HU363" s="56"/>
      <c r="HV363" s="56"/>
      <c r="HW363" s="56"/>
      <c r="HX363" s="56"/>
      <c r="HY363" s="56"/>
      <c r="HZ363" s="56"/>
      <c r="IA363" s="56"/>
      <c r="IB363" s="56"/>
      <c r="IC363" s="56"/>
    </row>
    <row r="364" spans="72:237" ht="19" hidden="1" customHeight="1">
      <c r="BT364" s="1883" t="s">
        <v>185</v>
      </c>
      <c r="BU364" s="1883"/>
      <c r="BV364" s="1883"/>
      <c r="BW364" s="1883"/>
      <c r="BX364" s="1883"/>
      <c r="BY364" s="1883"/>
      <c r="CB364" s="1042"/>
      <c r="CC364" s="1042"/>
      <c r="CD364" s="1042"/>
      <c r="CF364" s="1041"/>
      <c r="CG364" s="1041"/>
      <c r="CH364" s="1041"/>
      <c r="CI364" s="1041"/>
      <c r="CJ364" s="1041"/>
      <c r="CK364" s="1041"/>
      <c r="CL364" s="1041"/>
      <c r="DN364" s="921"/>
      <c r="DO364" s="921"/>
      <c r="DP364" s="921"/>
      <c r="DQ364" s="921"/>
      <c r="DR364" s="921"/>
      <c r="DS364" s="921"/>
      <c r="DT364" s="921"/>
      <c r="DU364" s="921"/>
      <c r="DV364" s="921"/>
      <c r="DW364" s="921"/>
      <c r="EE364" s="921"/>
      <c r="EF364" s="921"/>
      <c r="EG364" s="921"/>
      <c r="EH364" s="921"/>
      <c r="FL364" s="944"/>
      <c r="FM364" s="944"/>
      <c r="FN364" s="944"/>
      <c r="FO364" s="944"/>
      <c r="FP364" s="950"/>
      <c r="FQ364" s="944"/>
      <c r="FR364" s="944"/>
      <c r="FS364" s="944"/>
      <c r="FT364" s="944"/>
      <c r="FU364" s="59">
        <f>IF(FX357=0,0,1)</f>
        <v>0</v>
      </c>
      <c r="FV364" s="59"/>
      <c r="FW364" s="59"/>
      <c r="FX364" s="59"/>
      <c r="FY364" s="803"/>
      <c r="FZ364" s="803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608"/>
      <c r="GL364" s="608"/>
      <c r="GM364" s="56"/>
      <c r="GN364" s="56"/>
      <c r="GO364" s="56"/>
      <c r="GP364" s="56"/>
      <c r="GQ364" s="56"/>
      <c r="GR364" s="56"/>
      <c r="GS364" s="56"/>
      <c r="GT364" s="56"/>
      <c r="GU364" s="56"/>
      <c r="GV364" s="56"/>
      <c r="GW364" s="56"/>
      <c r="GX364" s="629"/>
      <c r="GY364" s="630"/>
      <c r="GZ364" s="56"/>
      <c r="HA364" s="56"/>
      <c r="HB364" s="56"/>
      <c r="HC364" s="56"/>
      <c r="HD364" s="56"/>
      <c r="HE364" s="56"/>
      <c r="HF364" s="56"/>
      <c r="HG364" s="1874"/>
      <c r="HH364" s="1874"/>
      <c r="HI364" s="56"/>
      <c r="HJ364" s="56"/>
      <c r="HK364" s="56"/>
      <c r="HL364" s="56"/>
      <c r="HM364" s="606"/>
      <c r="HN364" s="1875"/>
      <c r="HO364" s="1875"/>
      <c r="HP364" s="56"/>
      <c r="HQ364" s="56"/>
      <c r="HR364" s="56"/>
      <c r="HS364" s="56"/>
      <c r="HT364" s="56"/>
      <c r="HU364" s="56"/>
      <c r="HV364" s="56"/>
      <c r="HW364" s="56"/>
      <c r="HX364" s="56"/>
      <c r="HY364" s="56"/>
      <c r="HZ364" s="56"/>
      <c r="IA364" s="56"/>
      <c r="IB364" s="56"/>
      <c r="IC364" s="56"/>
    </row>
    <row r="365" spans="72:237" ht="19" hidden="1" customHeight="1">
      <c r="BT365" s="1042"/>
      <c r="BU365" s="1042"/>
      <c r="BV365" s="1042"/>
      <c r="BW365" s="1042"/>
      <c r="BX365" s="1042"/>
      <c r="BY365" s="1042"/>
      <c r="BZ365" s="1042"/>
      <c r="CA365" s="1042"/>
      <c r="CB365" s="1042"/>
      <c r="CC365" s="1042"/>
      <c r="CD365" s="1042"/>
      <c r="CE365" s="1042"/>
      <c r="CF365" s="1042"/>
      <c r="CG365" s="1042"/>
      <c r="CH365" s="1042"/>
      <c r="CI365" s="1042"/>
      <c r="CJ365" s="1042"/>
      <c r="CK365" s="1042"/>
      <c r="CL365" s="1042"/>
      <c r="DI365" s="921"/>
      <c r="DJ365" s="921"/>
      <c r="DK365" s="921"/>
      <c r="DL365" s="921"/>
      <c r="DM365" s="921"/>
      <c r="DN365" s="921"/>
      <c r="DO365" s="921"/>
      <c r="DP365" s="921"/>
      <c r="DQ365" s="921"/>
      <c r="DR365" s="921"/>
      <c r="DS365" s="921"/>
      <c r="DT365" s="921"/>
      <c r="DU365" s="921"/>
      <c r="DV365" s="921"/>
      <c r="DW365" s="921"/>
      <c r="EE365" s="921"/>
      <c r="EF365" s="921"/>
      <c r="EG365" s="921"/>
      <c r="EH365" s="921"/>
      <c r="FL365" s="944"/>
      <c r="FM365" s="944"/>
      <c r="FN365" s="944"/>
      <c r="FO365" s="944"/>
      <c r="FP365" s="950"/>
      <c r="FQ365" s="944"/>
      <c r="FR365" s="944"/>
      <c r="FS365" s="944"/>
      <c r="FT365" s="944"/>
      <c r="FU365" s="59">
        <f>IF(FZ357=0,0,1)</f>
        <v>0</v>
      </c>
      <c r="FV365" s="59">
        <f>FU364+FU365</f>
        <v>0</v>
      </c>
      <c r="FW365" s="59"/>
      <c r="FX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608"/>
      <c r="GL365" s="608"/>
      <c r="GM365" s="56"/>
      <c r="GN365" s="56"/>
      <c r="GO365" s="56"/>
      <c r="GP365" s="56"/>
      <c r="GQ365" s="56"/>
      <c r="GR365" s="56"/>
      <c r="GS365" s="56"/>
      <c r="GT365" s="56"/>
      <c r="GU365" s="56"/>
      <c r="GV365" s="56"/>
      <c r="GW365" s="56"/>
      <c r="GX365" s="629"/>
      <c r="GY365" s="630"/>
      <c r="GZ365" s="56"/>
      <c r="HA365" s="56"/>
      <c r="HB365" s="56"/>
      <c r="HC365" s="56"/>
      <c r="HD365" s="56"/>
      <c r="HE365" s="56"/>
      <c r="HF365" s="56"/>
      <c r="HG365" s="56"/>
      <c r="HH365" s="56"/>
      <c r="HI365" s="56"/>
      <c r="HJ365" s="56"/>
      <c r="HK365" s="56"/>
      <c r="HL365" s="56"/>
      <c r="HM365" s="606"/>
      <c r="HN365" s="1867"/>
      <c r="HO365" s="1867"/>
      <c r="HP365" s="56"/>
      <c r="HQ365" s="56"/>
      <c r="HR365" s="56"/>
      <c r="HS365" s="56"/>
      <c r="HT365" s="56"/>
      <c r="HU365" s="56"/>
      <c r="HV365" s="56"/>
      <c r="HW365" s="56"/>
      <c r="HX365" s="56"/>
      <c r="HY365" s="56"/>
      <c r="HZ365" s="56"/>
      <c r="IA365" s="56"/>
      <c r="IB365" s="56"/>
      <c r="IC365" s="56"/>
    </row>
    <row r="366" spans="72:237" ht="19" hidden="1" customHeight="1">
      <c r="BT366" s="1852" t="s">
        <v>186</v>
      </c>
      <c r="BU366" s="1852"/>
      <c r="BV366" s="1852"/>
      <c r="BW366" s="1852"/>
      <c r="BX366" s="1852"/>
      <c r="BY366" s="1852"/>
      <c r="CI366" s="1036"/>
      <c r="CJ366" s="1036"/>
      <c r="CK366" s="1036"/>
      <c r="CL366" s="1036"/>
      <c r="DI366" s="921"/>
      <c r="DJ366" s="921"/>
      <c r="DK366" s="921"/>
      <c r="DL366" s="921"/>
      <c r="DM366" s="921"/>
      <c r="DN366" s="1847" t="s">
        <v>187</v>
      </c>
      <c r="DO366" s="1847"/>
      <c r="DP366" s="1847"/>
      <c r="DQ366" s="1847"/>
      <c r="DR366" s="1847"/>
      <c r="DS366" s="1847" t="s">
        <v>24</v>
      </c>
      <c r="DT366" s="1847"/>
      <c r="DU366" s="1847"/>
      <c r="DV366" s="1847"/>
      <c r="DW366" s="1847"/>
      <c r="EE366" s="1866"/>
      <c r="EF366" s="1873"/>
      <c r="EG366" s="1873"/>
      <c r="EH366" s="921"/>
      <c r="FL366" s="944"/>
      <c r="FM366" s="944"/>
      <c r="FN366" s="944"/>
      <c r="FO366" s="944"/>
      <c r="FP366" s="950"/>
      <c r="FQ366" s="944"/>
      <c r="FR366" s="944"/>
      <c r="FS366" s="944"/>
      <c r="FT366" s="949"/>
      <c r="FU366" s="1047">
        <f>GF588</f>
        <v>0</v>
      </c>
      <c r="FV366" s="59"/>
      <c r="FW366" s="59"/>
      <c r="FX366" s="59"/>
      <c r="FY366" s="59"/>
      <c r="FZ366" s="59"/>
      <c r="GA366" s="59"/>
      <c r="GB366" s="59"/>
      <c r="GC366" s="59"/>
      <c r="GD366" s="59"/>
      <c r="GE366" s="643"/>
      <c r="GF366" s="59"/>
      <c r="GG366" s="59"/>
      <c r="GH366" s="59"/>
      <c r="GI366" s="59"/>
      <c r="GJ366" s="59"/>
      <c r="GK366" s="608"/>
      <c r="GL366" s="608"/>
      <c r="GM366" s="56"/>
      <c r="GN366" s="56"/>
      <c r="GO366" s="56"/>
      <c r="GP366" s="56"/>
      <c r="GQ366" s="56"/>
      <c r="GR366" s="56"/>
      <c r="GS366" s="56"/>
      <c r="GT366" s="56"/>
      <c r="GU366" s="56"/>
      <c r="GV366" s="56"/>
      <c r="GW366" s="56"/>
      <c r="GX366" s="629"/>
      <c r="GY366" s="630"/>
      <c r="GZ366" s="56"/>
      <c r="HA366" s="56"/>
      <c r="HB366" s="56"/>
      <c r="HC366" s="56"/>
      <c r="HD366" s="56"/>
      <c r="HE366" s="56"/>
      <c r="HF366" s="56"/>
      <c r="HG366" s="56"/>
      <c r="HH366" s="56"/>
      <c r="HI366" s="56"/>
      <c r="HJ366" s="56"/>
      <c r="HK366" s="56"/>
      <c r="HL366" s="56"/>
      <c r="HM366" s="606"/>
      <c r="HN366" s="56"/>
      <c r="HO366" s="56"/>
      <c r="HP366" s="56"/>
      <c r="HQ366" s="56"/>
      <c r="HR366" s="56"/>
      <c r="HS366" s="56"/>
      <c r="HT366" s="56"/>
      <c r="HU366" s="56"/>
      <c r="HV366" s="56"/>
      <c r="HW366" s="56"/>
      <c r="HX366" s="56"/>
      <c r="HY366" s="56"/>
      <c r="HZ366" s="56"/>
      <c r="IA366" s="56"/>
      <c r="IB366" s="56"/>
      <c r="IC366" s="56"/>
    </row>
    <row r="367" spans="72:237" ht="19" hidden="1" customHeight="1">
      <c r="BT367" s="1852" t="s">
        <v>188</v>
      </c>
      <c r="BU367" s="1852"/>
      <c r="BV367" s="1852"/>
      <c r="BW367" s="1852"/>
      <c r="BX367" s="1852"/>
      <c r="BY367" s="1852"/>
      <c r="CD367" s="1048"/>
      <c r="CI367" s="1049"/>
      <c r="CJ367" s="1049"/>
      <c r="CK367" s="1049"/>
      <c r="CL367" s="1049"/>
      <c r="DI367" s="1861" t="s">
        <v>189</v>
      </c>
      <c r="DJ367" s="1861"/>
      <c r="DK367" s="1861"/>
      <c r="DL367" s="1861"/>
      <c r="DM367" s="1861"/>
      <c r="DN367" s="1869" t="str">
        <f>AS135</f>
        <v/>
      </c>
      <c r="DO367" s="1870"/>
      <c r="DP367" s="1870"/>
      <c r="DQ367" s="1870"/>
      <c r="DR367" s="1870"/>
      <c r="DS367" s="1866" t="str">
        <f>AS137</f>
        <v/>
      </c>
      <c r="DT367" s="1866"/>
      <c r="DU367" s="1866"/>
      <c r="DV367" s="1866"/>
      <c r="DW367" s="1866"/>
      <c r="FL367" s="944"/>
      <c r="FM367" s="944"/>
      <c r="FN367" s="944"/>
      <c r="FO367" s="944"/>
      <c r="FP367" s="950"/>
      <c r="FQ367" s="944"/>
      <c r="FR367" s="944"/>
      <c r="FS367" s="944"/>
      <c r="FT367" s="949"/>
      <c r="FU367" s="1047">
        <f>SUM(FU364:FU366)</f>
        <v>0</v>
      </c>
      <c r="FV367" s="59"/>
      <c r="FW367" s="59"/>
      <c r="FX367" s="59"/>
      <c r="FY367" s="59"/>
      <c r="FZ367" s="59"/>
      <c r="GA367" s="59"/>
      <c r="GB367" s="59"/>
      <c r="GC367" s="59"/>
      <c r="GD367" s="59"/>
      <c r="GE367" s="643"/>
      <c r="GF367" s="59"/>
      <c r="GG367" s="59"/>
      <c r="GH367" s="59"/>
      <c r="GI367" s="59"/>
      <c r="GJ367" s="59"/>
      <c r="GK367" s="608"/>
      <c r="GL367" s="608"/>
      <c r="GM367" s="56"/>
      <c r="GN367" s="56"/>
      <c r="GO367" s="56"/>
      <c r="GP367" s="56"/>
      <c r="GQ367" s="56"/>
      <c r="GR367" s="56"/>
      <c r="GS367" s="56"/>
      <c r="GT367" s="56"/>
      <c r="GU367" s="56"/>
      <c r="GV367" s="56"/>
      <c r="GW367" s="56"/>
      <c r="GX367" s="629"/>
      <c r="GY367" s="630"/>
      <c r="GZ367" s="56"/>
      <c r="HA367" s="56"/>
      <c r="HB367" s="56"/>
      <c r="HC367" s="56"/>
      <c r="HD367" s="56"/>
      <c r="HE367" s="56"/>
      <c r="HF367" s="56"/>
      <c r="HG367" s="56"/>
      <c r="HH367" s="56"/>
      <c r="HI367" s="1871"/>
      <c r="HJ367" s="56"/>
      <c r="HK367" s="56"/>
      <c r="HL367" s="56"/>
      <c r="HM367" s="606"/>
      <c r="HN367" s="1872"/>
      <c r="HO367" s="1872"/>
      <c r="HP367" s="56"/>
      <c r="HQ367" s="56"/>
      <c r="HR367" s="56"/>
      <c r="HS367" s="56"/>
      <c r="HT367" s="56"/>
      <c r="HU367" s="56"/>
      <c r="HV367" s="56"/>
      <c r="HW367" s="56"/>
      <c r="HX367" s="56"/>
      <c r="HY367" s="56"/>
      <c r="HZ367" s="56"/>
      <c r="IA367" s="56"/>
      <c r="IB367" s="56"/>
      <c r="IC367" s="56"/>
    </row>
    <row r="368" spans="72:237" ht="19" hidden="1" customHeight="1">
      <c r="BT368" s="1050" t="s">
        <v>190</v>
      </c>
      <c r="BU368" s="1050"/>
      <c r="BV368" s="1050"/>
      <c r="BW368" s="1050"/>
      <c r="BX368" s="1050"/>
      <c r="BY368" s="1050"/>
      <c r="CD368" s="1048"/>
      <c r="CF368" s="1049"/>
      <c r="CG368" s="1049"/>
      <c r="CH368" s="1049"/>
      <c r="CI368" s="1865"/>
      <c r="CJ368" s="1865"/>
      <c r="CK368" s="1865"/>
      <c r="CL368" s="1865"/>
      <c r="DI368" s="1861" t="s">
        <v>191</v>
      </c>
      <c r="DJ368" s="1861"/>
      <c r="DK368" s="1861"/>
      <c r="DL368" s="1861"/>
      <c r="DM368" s="1861"/>
      <c r="DN368" s="1866" t="str">
        <f>AM135</f>
        <v/>
      </c>
      <c r="DO368" s="1866"/>
      <c r="DP368" s="1866"/>
      <c r="DQ368" s="1866"/>
      <c r="DR368" s="1866"/>
      <c r="DS368" s="1866" t="str">
        <f>AM137</f>
        <v/>
      </c>
      <c r="DT368" s="1866"/>
      <c r="DU368" s="1866"/>
      <c r="DV368" s="1866"/>
      <c r="DW368" s="1866"/>
      <c r="FL368" s="944"/>
      <c r="FM368" s="944"/>
      <c r="FN368" s="944"/>
      <c r="FO368" s="944"/>
      <c r="FP368" s="950"/>
      <c r="FQ368" s="944"/>
      <c r="FR368" s="944"/>
      <c r="FS368" s="944"/>
      <c r="FT368" s="949"/>
      <c r="FU368" s="643"/>
      <c r="FV368" s="59"/>
      <c r="FW368" s="59"/>
      <c r="FX368" s="59"/>
      <c r="FY368" s="59"/>
      <c r="FZ368" s="59"/>
      <c r="GA368" s="59"/>
      <c r="GB368" s="59"/>
      <c r="GC368" s="59"/>
      <c r="GD368" s="59"/>
      <c r="GE368" s="643"/>
      <c r="GF368" s="59"/>
      <c r="GG368" s="59"/>
      <c r="GH368" s="59"/>
      <c r="GI368" s="59"/>
      <c r="GJ368" s="59"/>
      <c r="GK368" s="608"/>
      <c r="GL368" s="608"/>
      <c r="GM368" s="56"/>
      <c r="GN368" s="56"/>
      <c r="GO368" s="56"/>
      <c r="GP368" s="56"/>
      <c r="GQ368" s="56"/>
      <c r="GR368" s="56"/>
      <c r="GS368" s="56"/>
      <c r="GT368" s="56"/>
      <c r="GU368" s="56"/>
      <c r="GV368" s="56"/>
      <c r="GW368" s="56"/>
      <c r="GX368" s="629"/>
      <c r="GY368" s="630"/>
      <c r="GZ368" s="56"/>
      <c r="HA368" s="56"/>
      <c r="HB368" s="56"/>
      <c r="HC368" s="56"/>
      <c r="HD368" s="56"/>
      <c r="HE368" s="56"/>
      <c r="HF368" s="56"/>
      <c r="HG368" s="56"/>
      <c r="HH368" s="56"/>
      <c r="HI368" s="1871"/>
      <c r="HJ368" s="607"/>
      <c r="HK368" s="988"/>
      <c r="HL368" s="988"/>
      <c r="HM368" s="607"/>
      <c r="HN368" s="1872"/>
      <c r="HO368" s="1872"/>
      <c r="HP368" s="56"/>
      <c r="HQ368" s="56"/>
      <c r="HR368" s="56"/>
      <c r="HS368" s="56"/>
      <c r="HT368" s="56"/>
      <c r="HU368" s="56"/>
      <c r="HV368" s="56"/>
      <c r="HW368" s="56"/>
      <c r="HX368" s="56"/>
      <c r="HY368" s="56"/>
      <c r="HZ368" s="56"/>
      <c r="IA368" s="56"/>
      <c r="IB368" s="56"/>
      <c r="IC368" s="56"/>
    </row>
    <row r="369" spans="72:237" ht="19" hidden="1" customHeight="1">
      <c r="BT369" s="1050"/>
      <c r="BU369" s="1050"/>
      <c r="BV369" s="1050"/>
      <c r="BW369" s="1050"/>
      <c r="BX369" s="1050"/>
      <c r="BY369" s="1050"/>
      <c r="CD369" s="1048"/>
      <c r="CE369" s="1049"/>
      <c r="CF369" s="1049"/>
      <c r="CG369" s="1049"/>
      <c r="CH369" s="1049"/>
      <c r="CI369" s="1865"/>
      <c r="CJ369" s="1865"/>
      <c r="CK369" s="1865"/>
      <c r="CL369" s="1865"/>
      <c r="DI369" s="1861" t="s">
        <v>192</v>
      </c>
      <c r="DJ369" s="1861"/>
      <c r="DK369" s="1861"/>
      <c r="DL369" s="1861"/>
      <c r="DM369" s="1861"/>
      <c r="DN369" s="1862" t="str">
        <f>AS130</f>
        <v/>
      </c>
      <c r="DO369" s="1862"/>
      <c r="DP369" s="1862"/>
      <c r="DQ369" s="1862"/>
      <c r="DR369" s="1862"/>
      <c r="DS369" s="1862" t="str">
        <f>AS132</f>
        <v/>
      </c>
      <c r="DT369" s="1862"/>
      <c r="DU369" s="1862"/>
      <c r="DV369" s="1862"/>
      <c r="DW369" s="1862"/>
      <c r="FL369" s="944"/>
      <c r="FM369" s="944"/>
      <c r="FN369" s="944"/>
      <c r="FO369" s="944"/>
      <c r="FP369" s="950"/>
      <c r="FQ369" s="944"/>
      <c r="FR369" s="1051" t="s">
        <v>193</v>
      </c>
      <c r="FS369" s="1052">
        <f>'2024 1.2'!O12</f>
        <v>0</v>
      </c>
      <c r="FT369" s="1052"/>
      <c r="FU369" s="1052">
        <f>FS369</f>
        <v>0</v>
      </c>
      <c r="FV369" s="1052"/>
      <c r="FW369" s="1051" t="s">
        <v>193</v>
      </c>
      <c r="FX369" s="1052">
        <f>IF(FU369="","",FU369)</f>
        <v>0</v>
      </c>
      <c r="FY369" s="59"/>
      <c r="FZ369" s="59"/>
      <c r="GA369" s="59"/>
      <c r="GB369" s="59"/>
      <c r="GC369" s="59"/>
      <c r="GD369" s="59"/>
      <c r="GE369" s="643"/>
      <c r="GF369" s="59"/>
      <c r="GG369" s="59"/>
      <c r="GH369" s="59"/>
      <c r="GI369" s="59"/>
      <c r="GJ369" s="59"/>
      <c r="GK369" s="608"/>
      <c r="GL369" s="608"/>
      <c r="GM369" s="56"/>
      <c r="GN369" s="56"/>
      <c r="GO369" s="56"/>
      <c r="GP369" s="56"/>
      <c r="GQ369" s="56"/>
      <c r="GR369" s="56"/>
      <c r="GS369" s="56"/>
      <c r="GT369" s="56"/>
      <c r="GU369" s="56"/>
      <c r="GV369" s="56"/>
      <c r="GW369" s="56"/>
      <c r="GX369" s="629"/>
      <c r="GY369" s="630"/>
      <c r="GZ369" s="56"/>
      <c r="HA369" s="56"/>
      <c r="HB369" s="56"/>
      <c r="HC369" s="56"/>
      <c r="HD369" s="56"/>
      <c r="HE369" s="56"/>
      <c r="HF369" s="56"/>
      <c r="HG369" s="56"/>
      <c r="HH369" s="56"/>
      <c r="HI369" s="989"/>
      <c r="HJ369" s="56"/>
      <c r="HK369" s="989"/>
      <c r="HL369" s="56"/>
      <c r="HM369" s="606"/>
      <c r="HN369" s="1867"/>
      <c r="HO369" s="1867"/>
      <c r="HP369" s="56"/>
      <c r="HQ369" s="56"/>
      <c r="HR369" s="56"/>
      <c r="HS369" s="56"/>
      <c r="HT369" s="56"/>
      <c r="HU369" s="56"/>
      <c r="HV369" s="56"/>
      <c r="HW369" s="56"/>
      <c r="HX369" s="56"/>
      <c r="HY369" s="56"/>
      <c r="HZ369" s="56"/>
      <c r="IA369" s="56"/>
      <c r="IB369" s="56"/>
      <c r="IC369" s="56"/>
    </row>
    <row r="370" spans="72:237" ht="19" hidden="1" customHeight="1">
      <c r="BT370" s="1050"/>
      <c r="BU370" s="1050"/>
      <c r="BV370" s="1050"/>
      <c r="BW370" s="1050"/>
      <c r="BX370" s="1050"/>
      <c r="BY370" s="1050"/>
      <c r="CD370" s="1048"/>
      <c r="CE370" s="1049"/>
      <c r="CF370" s="1049"/>
      <c r="CG370" s="1049"/>
      <c r="CH370" s="1049"/>
      <c r="CI370" s="1865"/>
      <c r="CJ370" s="1865"/>
      <c r="CK370" s="1865"/>
      <c r="CL370" s="1865"/>
      <c r="DI370" s="1861" t="s">
        <v>194</v>
      </c>
      <c r="DJ370" s="1861"/>
      <c r="DK370" s="1861"/>
      <c r="DL370" s="1861"/>
      <c r="DM370" s="1861"/>
      <c r="DN370" s="1868" t="str">
        <f>AM130</f>
        <v/>
      </c>
      <c r="DO370" s="1868"/>
      <c r="DP370" s="1868"/>
      <c r="DQ370" s="1868"/>
      <c r="DR370" s="1868"/>
      <c r="DS370" s="1868" t="str">
        <f>AM132</f>
        <v/>
      </c>
      <c r="DT370" s="1868"/>
      <c r="DU370" s="1868"/>
      <c r="DV370" s="1868"/>
      <c r="DW370" s="1868"/>
      <c r="FL370" s="944"/>
      <c r="FM370" s="944"/>
      <c r="FN370" s="944"/>
      <c r="FO370" s="944"/>
      <c r="FP370" s="950"/>
      <c r="FQ370" s="944"/>
      <c r="FR370" s="1053"/>
      <c r="FS370" s="1054"/>
      <c r="FT370" s="1054"/>
      <c r="FU370" s="1052"/>
      <c r="FV370" s="1052"/>
      <c r="FW370" s="1053"/>
      <c r="FX370" s="59"/>
      <c r="FY370" s="59"/>
      <c r="FZ370" s="59"/>
      <c r="GA370" s="59"/>
      <c r="GB370" s="59"/>
      <c r="GC370" s="59"/>
      <c r="GD370" s="59"/>
      <c r="GE370" s="643"/>
      <c r="GF370" s="59"/>
      <c r="GG370" s="59"/>
      <c r="GH370" s="59"/>
      <c r="GI370" s="59"/>
      <c r="GJ370" s="59"/>
      <c r="GK370" s="608"/>
      <c r="GL370" s="608"/>
      <c r="GM370" s="56"/>
      <c r="GN370" s="56"/>
      <c r="GO370" s="56"/>
      <c r="GP370" s="56"/>
      <c r="GQ370" s="56"/>
      <c r="GR370" s="56"/>
      <c r="GS370" s="56"/>
      <c r="GT370" s="56"/>
      <c r="GU370" s="56"/>
      <c r="GV370" s="56"/>
      <c r="GW370" s="56"/>
      <c r="GX370" s="629"/>
      <c r="GY370" s="630"/>
      <c r="GZ370" s="56"/>
      <c r="HA370" s="56"/>
      <c r="HB370" s="56"/>
      <c r="HC370" s="56"/>
      <c r="HD370" s="56"/>
      <c r="HE370" s="56"/>
      <c r="HF370" s="56"/>
      <c r="HG370" s="56"/>
      <c r="HH370" s="56"/>
      <c r="HI370" s="56"/>
      <c r="HJ370" s="56"/>
      <c r="HK370" s="56"/>
      <c r="HL370" s="56"/>
      <c r="HM370" s="606"/>
      <c r="HN370" s="56"/>
      <c r="HO370" s="56"/>
      <c r="HP370" s="56"/>
      <c r="HQ370" s="56"/>
      <c r="HR370" s="56"/>
      <c r="HS370" s="56"/>
      <c r="HT370" s="56"/>
      <c r="HU370" s="56"/>
      <c r="HV370" s="56"/>
      <c r="HW370" s="56"/>
      <c r="HX370" s="56"/>
      <c r="HY370" s="56"/>
      <c r="HZ370" s="56"/>
      <c r="IA370" s="56"/>
      <c r="IB370" s="56"/>
      <c r="IC370" s="56"/>
    </row>
    <row r="371" spans="72:237" ht="19" hidden="1" customHeight="1">
      <c r="BT371" s="1050"/>
      <c r="BU371" s="1050"/>
      <c r="BV371" s="1050"/>
      <c r="BW371" s="1050"/>
      <c r="BX371" s="1050"/>
      <c r="BY371" s="1050"/>
      <c r="CD371" s="1055"/>
      <c r="CE371" s="1049"/>
      <c r="CF371" s="1049"/>
      <c r="CG371" s="1049"/>
      <c r="CH371" s="1049"/>
      <c r="CI371" s="1865"/>
      <c r="CJ371" s="1865"/>
      <c r="CK371" s="1865"/>
      <c r="CL371" s="1865"/>
      <c r="FL371" s="944"/>
      <c r="FM371" s="944"/>
      <c r="FN371" s="944"/>
      <c r="FO371" s="944"/>
      <c r="FP371" s="950"/>
      <c r="FQ371" s="944"/>
      <c r="FR371" s="1056" t="s">
        <v>195</v>
      </c>
      <c r="FS371" s="1057" t="str">
        <f>IF('2024 1.2'!O19="","",IF('2024 1.2'!O19=0,"",'2024 1.2'!O19))</f>
        <v/>
      </c>
      <c r="FT371" s="1057"/>
      <c r="FU371" s="1052">
        <f>IF(FS371="",FU369,FU369+1)</f>
        <v>0</v>
      </c>
      <c r="FV371" s="1052">
        <f>IF(FS371="",FU369,FU371+FS371-1)</f>
        <v>0</v>
      </c>
      <c r="FW371" s="1056" t="s">
        <v>195</v>
      </c>
      <c r="FX371" s="1052" t="str">
        <f>IF(FU371=FU369,"",FU371)</f>
        <v/>
      </c>
      <c r="FY371" s="1052" t="str">
        <f>IF(FX371="","",FV371)</f>
        <v/>
      </c>
      <c r="FZ371" s="59"/>
      <c r="GA371" s="59"/>
      <c r="GB371" s="59"/>
      <c r="GC371" s="59"/>
      <c r="GD371" s="59"/>
      <c r="GE371" s="643"/>
      <c r="GF371" s="59"/>
      <c r="GG371" s="59"/>
      <c r="GH371" s="59"/>
      <c r="GI371" s="59"/>
      <c r="GJ371" s="59"/>
      <c r="GK371" s="608"/>
      <c r="GL371" s="608"/>
      <c r="GM371" s="56"/>
      <c r="GN371" s="56"/>
      <c r="GO371" s="56"/>
      <c r="GP371" s="56"/>
      <c r="GQ371" s="56"/>
      <c r="GR371" s="56"/>
      <c r="GS371" s="56"/>
      <c r="GT371" s="56"/>
      <c r="GU371" s="56"/>
      <c r="GV371" s="56"/>
      <c r="GW371" s="56"/>
      <c r="GX371" s="629"/>
      <c r="GY371" s="630"/>
      <c r="GZ371" s="56"/>
      <c r="HA371" s="56"/>
      <c r="HB371" s="56"/>
      <c r="HC371" s="56"/>
      <c r="HD371" s="56"/>
      <c r="HE371" s="56"/>
      <c r="HF371" s="56"/>
      <c r="HG371" s="56"/>
      <c r="HH371" s="56"/>
      <c r="HI371" s="608"/>
      <c r="HJ371" s="56"/>
      <c r="HK371" s="608"/>
      <c r="HL371" s="608"/>
      <c r="HM371" s="606"/>
      <c r="HN371" s="628"/>
      <c r="HO371" s="679"/>
      <c r="HP371" s="56"/>
      <c r="HQ371" s="56"/>
      <c r="HR371" s="56"/>
      <c r="HS371" s="56"/>
      <c r="HT371" s="56"/>
      <c r="HU371" s="56"/>
      <c r="HV371" s="56"/>
      <c r="HW371" s="56"/>
      <c r="HX371" s="56"/>
      <c r="HY371" s="56"/>
      <c r="HZ371" s="56"/>
      <c r="IA371" s="56"/>
      <c r="IB371" s="56"/>
      <c r="IC371" s="56"/>
    </row>
    <row r="372" spans="72:237" ht="19" hidden="1" customHeight="1">
      <c r="BT372" s="1852" t="s">
        <v>196</v>
      </c>
      <c r="BU372" s="1852"/>
      <c r="BV372" s="1852"/>
      <c r="BW372" s="1852"/>
      <c r="BX372" s="1852"/>
      <c r="BY372" s="1852"/>
      <c r="BZ372" s="1864" t="e">
        <f>GM473</f>
        <v>#REF!</v>
      </c>
      <c r="CA372" s="1864"/>
      <c r="CB372" s="1864"/>
      <c r="CC372" s="1864"/>
      <c r="CD372" s="1864"/>
      <c r="CE372" s="1864"/>
      <c r="CF372" s="1864"/>
      <c r="CG372" s="1864"/>
      <c r="CH372" s="1864"/>
      <c r="CI372" s="1036"/>
      <c r="CJ372" s="1036"/>
      <c r="CK372" s="1036"/>
      <c r="CL372" s="1036"/>
      <c r="DI372" s="1861" t="s">
        <v>187</v>
      </c>
      <c r="DJ372" s="1861"/>
      <c r="DK372" s="1861"/>
      <c r="DL372" s="1861"/>
      <c r="DM372" s="1861"/>
      <c r="DN372" s="1862" t="str">
        <f>IF(HN466=0,"",HN466)</f>
        <v/>
      </c>
      <c r="DO372" s="1862"/>
      <c r="DP372" s="1862"/>
      <c r="DQ372" s="1862"/>
      <c r="DR372" s="1862"/>
      <c r="DS372" s="1058"/>
      <c r="DT372" s="1863" t="str">
        <f>IF(HL472=0,"",HL472)</f>
        <v/>
      </c>
      <c r="DU372" s="1863"/>
      <c r="DV372" s="1863"/>
      <c r="DW372" s="1863"/>
      <c r="FL372" s="944"/>
      <c r="FM372" s="944"/>
      <c r="FN372" s="944"/>
      <c r="FO372" s="944"/>
      <c r="FP372" s="950"/>
      <c r="FQ372" s="944"/>
      <c r="FR372" s="1056" t="s">
        <v>197</v>
      </c>
      <c r="FS372" s="1059" t="str">
        <f>IF('2024 1.2'!O22="","",IF('2024 1.2'!O22=0,"",'2024 1.2'!O22))</f>
        <v/>
      </c>
      <c r="FT372" s="1059"/>
      <c r="FU372" s="1052">
        <f>IF(FS372="",FV371,FV371+1)</f>
        <v>0</v>
      </c>
      <c r="FV372" s="1052">
        <f>IF(FS372="",FV371,FU372+FS372-1)</f>
        <v>0</v>
      </c>
      <c r="FW372" s="1056" t="s">
        <v>197</v>
      </c>
      <c r="FX372" s="1052" t="str">
        <f>IF(FU372=FV371,"",FU372)</f>
        <v/>
      </c>
      <c r="FY372" s="1052" t="str">
        <f>IF(FX372="","",FV372)</f>
        <v/>
      </c>
      <c r="FZ372" s="59"/>
      <c r="GA372" s="59"/>
      <c r="GB372" s="59"/>
      <c r="GC372" s="59"/>
      <c r="GD372" s="59"/>
      <c r="GE372" s="643"/>
      <c r="GF372" s="59"/>
      <c r="GG372" s="59"/>
      <c r="GH372" s="59"/>
      <c r="GI372" s="59"/>
      <c r="GJ372" s="59"/>
      <c r="GK372" s="608"/>
      <c r="GL372" s="608"/>
      <c r="GM372" s="56"/>
      <c r="GN372" s="56"/>
      <c r="GO372" s="56"/>
      <c r="GP372" s="56"/>
      <c r="GQ372" s="56"/>
      <c r="GR372" s="56"/>
      <c r="GS372" s="56"/>
      <c r="GT372" s="56"/>
      <c r="GU372" s="56"/>
      <c r="GV372" s="56"/>
      <c r="GW372" s="56"/>
      <c r="GX372" s="629"/>
      <c r="GY372" s="630"/>
      <c r="GZ372" s="56"/>
      <c r="HA372" s="56"/>
      <c r="HB372" s="56"/>
      <c r="HC372" s="56"/>
      <c r="HD372" s="56"/>
      <c r="HE372" s="56"/>
      <c r="HF372" s="56"/>
      <c r="HG372" s="56"/>
      <c r="HH372" s="628"/>
      <c r="HI372" s="606"/>
      <c r="HJ372" s="608"/>
      <c r="HK372" s="1029"/>
      <c r="HL372" s="1029"/>
      <c r="HM372" s="606"/>
      <c r="HN372" s="629"/>
      <c r="HO372" s="796"/>
      <c r="HP372" s="56"/>
      <c r="HQ372" s="56"/>
      <c r="HR372" s="56"/>
      <c r="HS372" s="56"/>
      <c r="HT372" s="56"/>
      <c r="HU372" s="56"/>
      <c r="HV372" s="56"/>
      <c r="HW372" s="56"/>
      <c r="HX372" s="56"/>
      <c r="HY372" s="56"/>
      <c r="HZ372" s="56"/>
      <c r="IA372" s="56"/>
      <c r="IB372" s="56"/>
      <c r="IC372" s="56"/>
    </row>
    <row r="373" spans="72:237" ht="19" hidden="1" customHeight="1">
      <c r="BT373" s="1852" t="s">
        <v>198</v>
      </c>
      <c r="BU373" s="1852"/>
      <c r="BV373" s="1852"/>
      <c r="BW373" s="1852"/>
      <c r="BX373" s="1852"/>
      <c r="BY373" s="1852"/>
      <c r="CA373" s="1049"/>
      <c r="CB373" s="1049"/>
      <c r="CC373" s="1049"/>
      <c r="CD373" s="1860"/>
      <c r="CF373" s="1049"/>
      <c r="CG373" s="1049"/>
      <c r="CH373" s="1049"/>
      <c r="CI373" s="1049"/>
      <c r="CJ373" s="1049"/>
      <c r="CK373" s="1049"/>
      <c r="CL373" s="1049"/>
      <c r="DI373" s="1861" t="s">
        <v>24</v>
      </c>
      <c r="DJ373" s="1861"/>
      <c r="DK373" s="1861"/>
      <c r="DL373" s="1861"/>
      <c r="DM373" s="1861"/>
      <c r="DN373" s="1862" t="str">
        <f>IF(HL475=0,"",HL475)</f>
        <v/>
      </c>
      <c r="DO373" s="1862"/>
      <c r="DP373" s="1862"/>
      <c r="DQ373" s="1862"/>
      <c r="DR373" s="1862"/>
      <c r="DS373" s="1060"/>
      <c r="DT373" s="1863" t="str">
        <f>IF(HL471=0,"",HL471)</f>
        <v/>
      </c>
      <c r="DU373" s="1863"/>
      <c r="DV373" s="1863"/>
      <c r="DW373" s="1863"/>
      <c r="FL373" s="944"/>
      <c r="FM373" s="944"/>
      <c r="FN373" s="944"/>
      <c r="FO373" s="944"/>
      <c r="FP373" s="950"/>
      <c r="FQ373" s="944"/>
      <c r="FR373" s="1056" t="s">
        <v>199</v>
      </c>
      <c r="FS373" s="1057" t="str">
        <f>IF('2024 1.2'!O25="","",IF('2024 1.2'!O25=0,"",'2024 1.2'!O25))</f>
        <v/>
      </c>
      <c r="FT373" s="1057"/>
      <c r="FU373" s="1052">
        <f>IF(FS373="",FV372,FV372+1)</f>
        <v>0</v>
      </c>
      <c r="FV373" s="1052">
        <f>IF(FS373="",FV372,FU373+FS373-1)</f>
        <v>0</v>
      </c>
      <c r="FW373" s="1056" t="s">
        <v>199</v>
      </c>
      <c r="FX373" s="1052" t="str">
        <f>IF(FU373=FV372,"",FU373)</f>
        <v/>
      </c>
      <c r="FY373" s="1052" t="str">
        <f>IF(FX373="","",FV373)</f>
        <v/>
      </c>
      <c r="FZ373" s="59"/>
      <c r="GA373" s="59"/>
      <c r="GB373" s="59"/>
      <c r="GC373" s="59"/>
      <c r="GD373" s="59"/>
      <c r="GE373" s="643"/>
      <c r="GF373" s="59"/>
      <c r="GG373" s="59"/>
      <c r="GH373" s="59"/>
      <c r="GI373" s="59"/>
      <c r="GJ373" s="59"/>
      <c r="GK373" s="608"/>
      <c r="GL373" s="608"/>
      <c r="GM373" s="56"/>
      <c r="GN373" s="56"/>
      <c r="GO373" s="56"/>
      <c r="GP373" s="56"/>
      <c r="GQ373" s="56"/>
      <c r="GR373" s="56"/>
      <c r="GS373" s="56"/>
      <c r="GT373" s="56"/>
      <c r="GU373" s="56"/>
      <c r="GV373" s="56"/>
      <c r="GW373" s="56"/>
      <c r="GX373" s="629"/>
      <c r="GY373" s="630"/>
      <c r="GZ373" s="56"/>
      <c r="HA373" s="56"/>
      <c r="HB373" s="56"/>
      <c r="HC373" s="56"/>
      <c r="HD373" s="56"/>
      <c r="HE373" s="56"/>
      <c r="HF373" s="56"/>
      <c r="HG373" s="56"/>
      <c r="HH373" s="628"/>
      <c r="HI373" s="606"/>
      <c r="HJ373" s="608"/>
      <c r="HK373" s="1029"/>
      <c r="HL373" s="1029"/>
      <c r="HM373" s="606"/>
      <c r="HN373" s="629"/>
      <c r="HO373" s="796"/>
      <c r="HP373" s="56"/>
      <c r="HQ373" s="56"/>
      <c r="HR373" s="56"/>
      <c r="HS373" s="56"/>
      <c r="HT373" s="56"/>
      <c r="HU373" s="56"/>
      <c r="HV373" s="56"/>
      <c r="HW373" s="56"/>
      <c r="HX373" s="56"/>
      <c r="HY373" s="56"/>
      <c r="HZ373" s="56"/>
      <c r="IA373" s="56"/>
      <c r="IB373" s="56"/>
      <c r="IC373" s="56"/>
    </row>
    <row r="374" spans="72:237" ht="19" hidden="1" customHeight="1">
      <c r="BT374" s="1852"/>
      <c r="BU374" s="1852"/>
      <c r="BV374" s="1852"/>
      <c r="BW374" s="1852"/>
      <c r="BX374" s="1852"/>
      <c r="BY374" s="1852"/>
      <c r="BZ374" s="1049"/>
      <c r="CA374" s="1049"/>
      <c r="CB374" s="1049"/>
      <c r="CC374" s="1049"/>
      <c r="CD374" s="1860"/>
      <c r="CE374" s="1049"/>
      <c r="CF374" s="1049"/>
      <c r="CG374" s="1049"/>
      <c r="CH374" s="1049"/>
      <c r="CI374" s="1049"/>
      <c r="CJ374" s="1049"/>
      <c r="CK374" s="1049"/>
      <c r="CL374" s="1049"/>
      <c r="FL374" s="944"/>
      <c r="FM374" s="944"/>
      <c r="FN374" s="944"/>
      <c r="FO374" s="944"/>
      <c r="FP374" s="950"/>
      <c r="FQ374" s="944"/>
      <c r="FR374" s="944"/>
      <c r="FS374" s="944"/>
      <c r="FT374" s="949"/>
      <c r="FU374" s="643"/>
      <c r="FV374" s="59"/>
      <c r="FW374" s="59"/>
      <c r="FX374" s="59"/>
      <c r="FY374" s="59"/>
      <c r="FZ374" s="59"/>
      <c r="GA374" s="59"/>
      <c r="GB374" s="59"/>
      <c r="GC374" s="59"/>
      <c r="GD374" s="59"/>
      <c r="GE374" s="643"/>
      <c r="GF374" s="59"/>
      <c r="GG374" s="59"/>
      <c r="GH374" s="59"/>
      <c r="GI374" s="59"/>
      <c r="GJ374" s="59"/>
      <c r="GK374" s="608"/>
      <c r="GL374" s="608"/>
      <c r="GM374" s="56"/>
      <c r="GN374" s="56"/>
      <c r="GO374" s="56"/>
      <c r="GP374" s="56"/>
      <c r="GQ374" s="56"/>
      <c r="GR374" s="56"/>
      <c r="GS374" s="56"/>
      <c r="GT374" s="56"/>
      <c r="GU374" s="56"/>
      <c r="GV374" s="56"/>
      <c r="GW374" s="56"/>
      <c r="GX374" s="629"/>
      <c r="GY374" s="630"/>
      <c r="GZ374" s="56"/>
      <c r="HA374" s="56"/>
      <c r="HB374" s="56"/>
      <c r="HC374" s="56"/>
      <c r="HD374" s="56"/>
      <c r="HE374" s="56"/>
      <c r="HF374" s="56"/>
      <c r="HG374" s="56"/>
      <c r="HH374" s="56"/>
      <c r="HI374" s="56"/>
      <c r="HJ374" s="56"/>
      <c r="HK374" s="56"/>
      <c r="HL374" s="56"/>
      <c r="HM374" s="606"/>
      <c r="HN374" s="629"/>
      <c r="HO374" s="629"/>
      <c r="HP374" s="56"/>
      <c r="HQ374" s="56"/>
      <c r="HR374" s="56"/>
      <c r="HS374" s="56"/>
      <c r="HT374" s="56"/>
      <c r="HU374" s="56"/>
      <c r="HV374" s="56"/>
      <c r="HW374" s="56"/>
      <c r="HX374" s="56"/>
      <c r="HY374" s="56"/>
      <c r="HZ374" s="56"/>
      <c r="IA374" s="56"/>
      <c r="IB374" s="56"/>
      <c r="IC374" s="56"/>
    </row>
    <row r="375" spans="72:237" ht="19" hidden="1" customHeight="1">
      <c r="BT375" s="1852" t="s">
        <v>200</v>
      </c>
      <c r="BU375" s="1852"/>
      <c r="BV375" s="1852"/>
      <c r="BW375" s="1852"/>
      <c r="BX375" s="1852"/>
      <c r="BY375" s="1852"/>
      <c r="CI375" s="1036"/>
      <c r="CJ375" s="1036"/>
      <c r="CK375" s="1036"/>
      <c r="CL375" s="1036"/>
      <c r="FL375" s="944"/>
      <c r="FM375" s="944"/>
      <c r="FN375" s="944"/>
      <c r="FO375" s="944"/>
      <c r="FP375" s="950"/>
      <c r="FQ375" s="944"/>
      <c r="FR375" s="944"/>
      <c r="FS375" s="944"/>
      <c r="FT375" s="949"/>
      <c r="FU375" s="643"/>
      <c r="FV375" s="59"/>
      <c r="FW375" s="59"/>
      <c r="FX375" s="59"/>
      <c r="FY375" s="59"/>
      <c r="FZ375" s="59"/>
      <c r="GA375" s="59"/>
      <c r="GB375" s="59"/>
      <c r="GC375" s="59"/>
      <c r="GD375" s="59"/>
      <c r="GE375" s="643"/>
      <c r="GF375" s="59"/>
      <c r="GG375" s="59"/>
      <c r="GH375" s="59"/>
      <c r="GI375" s="59"/>
      <c r="GJ375" s="59"/>
      <c r="GK375" s="608"/>
      <c r="GL375" s="608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629"/>
      <c r="GY375" s="630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606"/>
      <c r="HN375" s="56"/>
      <c r="HO375" s="56"/>
      <c r="HP375" s="56"/>
      <c r="HQ375" s="56"/>
      <c r="HR375" s="56"/>
      <c r="HS375" s="56"/>
      <c r="HT375" s="56"/>
      <c r="HU375" s="56"/>
      <c r="HV375" s="56"/>
      <c r="HW375" s="56"/>
      <c r="HX375" s="56"/>
      <c r="HY375" s="56"/>
      <c r="HZ375" s="56"/>
      <c r="IA375" s="56"/>
      <c r="IB375" s="56"/>
      <c r="IC375" s="56"/>
    </row>
    <row r="376" spans="72:237" ht="19" hidden="1" customHeight="1">
      <c r="BT376" s="1853" t="str">
        <f>IF(CK165="","","Spo Note: 30 days prior to depature for advances is:")</f>
        <v/>
      </c>
      <c r="BU376" s="1853"/>
      <c r="BV376" s="1853"/>
      <c r="BW376" s="1853"/>
      <c r="BX376" s="1853"/>
      <c r="BY376" s="1853"/>
      <c r="BZ376" s="1853"/>
      <c r="CA376" s="1853"/>
      <c r="CB376" s="1853"/>
      <c r="CC376" s="1853"/>
      <c r="CD376" s="1853"/>
      <c r="CE376" s="1853"/>
      <c r="CF376" s="1853"/>
      <c r="CG376" s="1853"/>
      <c r="CH376" s="1853"/>
      <c r="CI376" s="1853"/>
      <c r="CJ376" s="1853"/>
      <c r="CK376" s="1853"/>
      <c r="CL376" s="1853"/>
      <c r="FL376" s="944"/>
      <c r="FM376" s="944"/>
      <c r="FN376" s="944"/>
      <c r="FO376" s="944"/>
      <c r="FP376" s="950"/>
      <c r="FQ376" s="944"/>
      <c r="FR376" s="944" t="s">
        <v>201</v>
      </c>
      <c r="FS376" s="1061">
        <f>O12</f>
        <v>0</v>
      </c>
      <c r="FT376" s="949"/>
      <c r="FU376" s="1"/>
      <c r="FV376" s="1052"/>
      <c r="FW376" s="59"/>
      <c r="FX376" s="59"/>
      <c r="FY376" s="59"/>
      <c r="FZ376" s="59"/>
      <c r="GA376" s="59"/>
      <c r="GB376" s="59"/>
      <c r="GC376" s="59"/>
      <c r="GD376" s="59"/>
      <c r="GE376" s="643"/>
      <c r="GF376" s="59"/>
      <c r="GG376" s="59"/>
      <c r="GH376" s="59"/>
      <c r="GI376" s="59"/>
      <c r="GJ376" s="59"/>
      <c r="GK376" s="608"/>
      <c r="GL376" s="608"/>
      <c r="GM376" s="56"/>
      <c r="GN376" s="56"/>
      <c r="GO376" s="56"/>
      <c r="GP376" s="56"/>
      <c r="GQ376" s="56"/>
      <c r="GR376" s="56"/>
      <c r="GS376" s="56"/>
      <c r="GT376" s="56"/>
      <c r="GU376" s="56"/>
      <c r="GV376" s="56"/>
      <c r="GW376" s="56"/>
      <c r="GX376" s="629"/>
      <c r="GY376" s="630"/>
      <c r="GZ376" s="56"/>
      <c r="HA376" s="56"/>
      <c r="HB376" s="56"/>
      <c r="HC376" s="56"/>
      <c r="HD376" s="56"/>
      <c r="HE376" s="56"/>
      <c r="HF376" s="56"/>
      <c r="HG376" s="56"/>
      <c r="HH376" s="56"/>
      <c r="HI376" s="56"/>
      <c r="HJ376" s="56"/>
      <c r="HK376" s="56"/>
      <c r="HL376" s="56"/>
      <c r="HM376" s="606"/>
      <c r="HN376" s="56"/>
      <c r="HO376" s="56"/>
      <c r="HP376" s="56"/>
      <c r="HQ376" s="56"/>
      <c r="HR376" s="56"/>
      <c r="HS376" s="56"/>
      <c r="HT376" s="56"/>
      <c r="HU376" s="56"/>
      <c r="HV376" s="56"/>
      <c r="HW376" s="56"/>
      <c r="HX376" s="56"/>
      <c r="HY376" s="56"/>
      <c r="HZ376" s="56"/>
      <c r="IA376" s="56"/>
      <c r="IB376" s="56"/>
      <c r="IC376" s="56"/>
    </row>
    <row r="377" spans="72:237" ht="19" hidden="1" customHeight="1">
      <c r="BU377" s="1036"/>
      <c r="BV377" s="1036"/>
      <c r="BW377" s="1036"/>
      <c r="BX377" s="1036"/>
      <c r="BY377" s="1036"/>
      <c r="BZ377" s="1036"/>
      <c r="CA377" s="1036"/>
      <c r="CB377" s="1036"/>
      <c r="CC377" s="1036"/>
      <c r="CD377" s="1036"/>
      <c r="CE377" s="1036"/>
      <c r="CF377" s="1036"/>
      <c r="CG377" s="1036"/>
      <c r="CH377" s="1036"/>
      <c r="CI377" s="1036"/>
      <c r="CJ377" s="1036"/>
      <c r="CK377" s="1036"/>
      <c r="CL377" s="1036"/>
      <c r="FL377" s="944"/>
      <c r="FM377" s="944"/>
      <c r="FN377" s="944"/>
      <c r="FO377" s="944"/>
      <c r="FP377" s="950"/>
      <c r="FQ377" s="944"/>
      <c r="FR377" s="1056" t="s">
        <v>199</v>
      </c>
      <c r="FS377" s="1062">
        <f>IF(O19="",0,IF(O19=0,"",O19))</f>
        <v>0</v>
      </c>
      <c r="FT377" s="949"/>
      <c r="FU377" s="1052" t="str">
        <f>IF(FS377=0,"",FS376-FS377+1)</f>
        <v/>
      </c>
      <c r="FV377" s="1052" t="str">
        <f>IF(FS377=0,"",FS376)</f>
        <v/>
      </c>
      <c r="FW377" s="59"/>
      <c r="FX377" s="59"/>
      <c r="FY377" s="59"/>
      <c r="FZ377" s="59"/>
      <c r="GA377" s="59"/>
      <c r="GB377" s="59"/>
      <c r="GC377" s="59"/>
      <c r="GD377" s="59"/>
      <c r="GE377" s="643"/>
      <c r="GF377" s="59"/>
      <c r="GG377" s="59"/>
      <c r="GH377" s="59"/>
      <c r="GI377" s="59"/>
      <c r="GJ377" s="59"/>
      <c r="GK377" s="608"/>
      <c r="GL377" s="608"/>
      <c r="GM377" s="56"/>
      <c r="GN377" s="56"/>
      <c r="GO377" s="56"/>
      <c r="GP377" s="56"/>
      <c r="GQ377" s="56"/>
      <c r="GR377" s="56"/>
      <c r="GS377" s="56"/>
      <c r="GT377" s="56"/>
      <c r="GU377" s="56"/>
      <c r="GV377" s="56"/>
      <c r="GW377" s="56"/>
      <c r="GX377" s="629"/>
      <c r="GY377" s="630"/>
      <c r="GZ377" s="56"/>
      <c r="HA377" s="56"/>
      <c r="HB377" s="56"/>
      <c r="HC377" s="56"/>
      <c r="HD377" s="56"/>
      <c r="HE377" s="56"/>
      <c r="HF377" s="56"/>
      <c r="HG377" s="56"/>
      <c r="HH377" s="56"/>
      <c r="HI377" s="56"/>
      <c r="HJ377" s="56"/>
      <c r="HK377" s="56"/>
      <c r="HL377" s="56"/>
      <c r="HM377" s="56"/>
      <c r="HN377" s="56"/>
      <c r="HO377" s="56"/>
      <c r="HP377" s="56"/>
      <c r="HQ377" s="56"/>
      <c r="HR377" s="56"/>
      <c r="HS377" s="56"/>
      <c r="HT377" s="630"/>
      <c r="HU377" s="630"/>
      <c r="HV377" s="56"/>
      <c r="HW377" s="56"/>
      <c r="HX377" s="56"/>
      <c r="HY377" s="56"/>
      <c r="HZ377" s="56"/>
      <c r="IA377" s="56"/>
      <c r="IB377" s="56"/>
      <c r="IC377" s="56"/>
    </row>
    <row r="378" spans="72:237" ht="19" hidden="1" customHeight="1">
      <c r="BT378" s="1036"/>
      <c r="BU378" s="1036"/>
      <c r="BV378" s="1036"/>
      <c r="BW378" s="1036"/>
      <c r="BX378" s="1036"/>
      <c r="BY378" s="1036"/>
      <c r="BZ378" s="1036"/>
      <c r="CA378" s="1036"/>
      <c r="CB378" s="1036"/>
      <c r="CC378" s="1036"/>
      <c r="CD378" s="1036"/>
      <c r="CE378" s="1036"/>
      <c r="CF378" s="1036"/>
      <c r="CG378" s="1036"/>
      <c r="CH378" s="1036"/>
      <c r="CI378" s="1036"/>
      <c r="CJ378" s="1036"/>
      <c r="CK378" s="1036"/>
      <c r="CL378" s="1036"/>
      <c r="FL378" s="944"/>
      <c r="FM378" s="944"/>
      <c r="FN378" s="944"/>
      <c r="FO378" s="944"/>
      <c r="FP378" s="950"/>
      <c r="FQ378" s="944"/>
      <c r="FR378" s="1056" t="s">
        <v>197</v>
      </c>
      <c r="FS378" s="1062">
        <f>IF(O22="",0,IF(O22=0,"",O22))</f>
        <v>0</v>
      </c>
      <c r="FT378" s="949"/>
      <c r="FU378" s="1052" t="str">
        <f>IF(FS378=0,"",FS376-FS377-FS378+1)</f>
        <v/>
      </c>
      <c r="FV378" s="1052" t="str">
        <f>IF(FS378=0,"",FS376-FS377)</f>
        <v/>
      </c>
      <c r="FW378" s="59"/>
      <c r="FX378" s="59"/>
      <c r="FY378" s="59"/>
      <c r="FZ378" s="59"/>
      <c r="GA378" s="59"/>
      <c r="GB378" s="59"/>
      <c r="GC378" s="59"/>
      <c r="GD378" s="59"/>
      <c r="GE378" s="643"/>
      <c r="GF378" s="59"/>
      <c r="GG378" s="59"/>
      <c r="GH378" s="59"/>
      <c r="GI378" s="59"/>
      <c r="GJ378" s="59"/>
      <c r="GK378" s="608"/>
      <c r="GL378" s="608"/>
      <c r="GM378" s="56"/>
      <c r="GN378" s="56"/>
      <c r="GO378" s="56"/>
      <c r="GP378" s="56"/>
      <c r="GQ378" s="56"/>
      <c r="GR378" s="56"/>
      <c r="GS378" s="56"/>
      <c r="GT378" s="56"/>
      <c r="GU378" s="56"/>
      <c r="GV378" s="56"/>
      <c r="GW378" s="56"/>
      <c r="GX378" s="629"/>
      <c r="GY378" s="630"/>
      <c r="GZ378" s="56"/>
      <c r="HA378" s="56"/>
      <c r="HB378" s="56"/>
      <c r="HC378" s="56"/>
      <c r="HD378" s="56"/>
      <c r="HE378" s="56"/>
      <c r="HF378" s="56"/>
      <c r="HG378" s="56"/>
      <c r="HH378" s="56"/>
      <c r="HI378" s="56"/>
      <c r="HJ378" s="56"/>
      <c r="HK378" s="56"/>
      <c r="HL378" s="56"/>
      <c r="HM378" s="56"/>
      <c r="HN378" s="56"/>
      <c r="HO378" s="56"/>
      <c r="HP378" s="56"/>
      <c r="HQ378" s="56"/>
      <c r="HR378" s="56"/>
      <c r="HS378" s="56"/>
      <c r="HT378" s="630"/>
      <c r="HU378" s="630"/>
      <c r="HV378" s="56"/>
      <c r="HW378" s="56"/>
      <c r="HX378" s="56"/>
      <c r="HY378" s="56"/>
      <c r="HZ378" s="56"/>
      <c r="IA378" s="56"/>
      <c r="IB378" s="56"/>
      <c r="IC378" s="56"/>
    </row>
    <row r="379" spans="72:237" ht="19" hidden="1" customHeight="1">
      <c r="FL379" s="944"/>
      <c r="FM379" s="944"/>
      <c r="FN379" s="944"/>
      <c r="FO379" s="944"/>
      <c r="FP379" s="950"/>
      <c r="FQ379" s="944"/>
      <c r="FR379" s="1056" t="s">
        <v>195</v>
      </c>
      <c r="FS379" s="1062">
        <f>IF(O25="",0,IF(O25=0,0,O25))</f>
        <v>0</v>
      </c>
      <c r="FT379" s="949"/>
      <c r="FU379" s="1052" t="str">
        <f>IF(FS379=0,"",FS376-FS377-FS378-FS379+1)</f>
        <v/>
      </c>
      <c r="FV379" s="1052" t="str">
        <f>IF(FS379=0,"",FS376-FS377-FS378)</f>
        <v/>
      </c>
      <c r="FW379" s="59"/>
      <c r="FX379" s="59"/>
      <c r="FY379" s="59"/>
      <c r="FZ379" s="59"/>
      <c r="GA379" s="59"/>
      <c r="GB379" s="59"/>
      <c r="GC379" s="59"/>
      <c r="GD379" s="59"/>
      <c r="GE379" s="643"/>
      <c r="GF379" s="59"/>
      <c r="GG379" s="59"/>
      <c r="GH379" s="59"/>
      <c r="GI379" s="59"/>
      <c r="GJ379" s="59"/>
      <c r="GK379" s="608"/>
      <c r="GL379" s="608"/>
      <c r="GM379" s="56"/>
      <c r="GN379" s="56"/>
      <c r="GO379" s="56"/>
      <c r="GP379" s="56"/>
      <c r="GQ379" s="56"/>
      <c r="GR379" s="56"/>
      <c r="GS379" s="56"/>
      <c r="GT379" s="56"/>
      <c r="GU379" s="56"/>
      <c r="GV379" s="56"/>
      <c r="GW379" s="56"/>
      <c r="GX379" s="629"/>
      <c r="GY379" s="630"/>
      <c r="GZ379" s="56"/>
      <c r="HA379" s="56"/>
      <c r="HB379" s="56"/>
      <c r="HC379" s="56"/>
      <c r="HD379" s="56"/>
      <c r="HE379" s="56"/>
      <c r="HF379" s="56"/>
      <c r="HG379" s="56"/>
      <c r="HH379" s="56"/>
      <c r="HI379" s="56"/>
      <c r="HJ379" s="56"/>
      <c r="HK379" s="56"/>
      <c r="HL379" s="56"/>
      <c r="HM379" s="56"/>
      <c r="HN379" s="56"/>
      <c r="HO379" s="56"/>
      <c r="HP379" s="56"/>
      <c r="HQ379" s="56"/>
      <c r="HR379" s="56"/>
      <c r="HS379" s="56"/>
      <c r="HT379" s="630"/>
      <c r="HU379" s="630"/>
      <c r="HV379" s="56"/>
      <c r="HW379" s="56"/>
      <c r="HX379" s="56"/>
      <c r="HY379" s="56"/>
      <c r="HZ379" s="56"/>
      <c r="IA379" s="56"/>
      <c r="IB379" s="56"/>
      <c r="IC379" s="56"/>
    </row>
    <row r="380" spans="72:237" ht="19" hidden="1" customHeight="1">
      <c r="FU380" s="1052">
        <f>FS376-FS377-FS378-FS379</f>
        <v>0</v>
      </c>
      <c r="FV380" s="1052"/>
      <c r="FW380" s="56"/>
      <c r="FX380" s="56"/>
      <c r="FY380" s="56"/>
      <c r="FZ380" s="56"/>
      <c r="GA380" s="56"/>
      <c r="GB380" s="56"/>
      <c r="GC380" s="56"/>
      <c r="GD380" s="56"/>
      <c r="GE380" s="608"/>
      <c r="GF380" s="56"/>
      <c r="GG380" s="56"/>
      <c r="GH380" s="56"/>
      <c r="GI380" s="56"/>
      <c r="GJ380" s="56"/>
      <c r="GK380" s="608"/>
      <c r="GL380" s="608"/>
      <c r="GM380" s="56"/>
      <c r="GN380" s="56"/>
      <c r="GO380" s="56"/>
      <c r="GP380" s="56"/>
      <c r="GQ380" s="56"/>
      <c r="GR380" s="56"/>
      <c r="GS380" s="56"/>
      <c r="GT380" s="56"/>
      <c r="GU380" s="56"/>
      <c r="GV380" s="56"/>
      <c r="GW380" s="56"/>
      <c r="GX380" s="629"/>
      <c r="GY380" s="630"/>
      <c r="GZ380" s="56"/>
      <c r="HA380" s="56"/>
      <c r="HB380" s="56"/>
      <c r="HC380" s="56"/>
      <c r="HD380" s="56"/>
      <c r="HE380" s="56"/>
      <c r="HF380" s="56"/>
      <c r="HG380" s="56"/>
      <c r="HH380" s="56"/>
      <c r="HI380" s="56"/>
      <c r="HJ380" s="56"/>
      <c r="HK380" s="56"/>
      <c r="HL380" s="56"/>
      <c r="HM380" s="56"/>
      <c r="HN380" s="56"/>
      <c r="HO380" s="56"/>
      <c r="HP380" s="56"/>
      <c r="HQ380" s="56"/>
      <c r="HR380" s="56"/>
      <c r="HS380" s="56"/>
      <c r="HT380" s="630"/>
      <c r="HU380" s="630"/>
      <c r="HV380" s="56"/>
      <c r="HW380" s="56"/>
      <c r="HX380" s="56"/>
      <c r="HY380" s="56"/>
      <c r="HZ380" s="56"/>
      <c r="IA380" s="56"/>
      <c r="IB380" s="56"/>
      <c r="IC380" s="56"/>
    </row>
    <row r="381" spans="72:237" ht="19" hidden="1" customHeight="1">
      <c r="FU381" s="1052"/>
      <c r="FV381" s="1052"/>
      <c r="FW381" s="56"/>
      <c r="FX381" s="56"/>
      <c r="FY381" s="56"/>
      <c r="FZ381" s="56"/>
      <c r="GA381" s="56"/>
      <c r="GB381" s="56"/>
      <c r="GC381" s="56"/>
      <c r="GD381" s="56"/>
      <c r="GE381" s="608"/>
      <c r="GF381" s="56"/>
      <c r="GG381" s="56"/>
      <c r="GH381" s="56"/>
      <c r="GI381" s="56"/>
      <c r="GJ381" s="56"/>
      <c r="GK381" s="608"/>
      <c r="GL381" s="608"/>
      <c r="GM381" s="56"/>
      <c r="GN381" s="56"/>
      <c r="GO381" s="56"/>
      <c r="GP381" s="56"/>
      <c r="GQ381" s="56"/>
      <c r="GR381" s="56"/>
      <c r="GS381" s="56"/>
      <c r="GT381" s="56"/>
      <c r="GU381" s="56"/>
      <c r="GV381" s="56"/>
      <c r="GW381" s="56"/>
      <c r="GX381" s="629"/>
      <c r="GY381" s="630"/>
      <c r="GZ381" s="56"/>
      <c r="HA381" s="56"/>
      <c r="HB381" s="56"/>
      <c r="HC381" s="56"/>
      <c r="HD381" s="56"/>
      <c r="HE381" s="56"/>
      <c r="HF381" s="56"/>
      <c r="HG381" s="56"/>
      <c r="HH381" s="56"/>
      <c r="HI381" s="56"/>
      <c r="HJ381" s="56"/>
      <c r="HK381" s="56"/>
      <c r="HL381" s="56"/>
      <c r="HM381" s="56"/>
      <c r="HN381" s="56"/>
      <c r="HO381" s="56"/>
      <c r="HP381" s="56"/>
      <c r="HQ381" s="56"/>
      <c r="HR381" s="56"/>
      <c r="HS381" s="56"/>
      <c r="HT381" s="630"/>
      <c r="HU381" s="630"/>
      <c r="HV381" s="56"/>
      <c r="HW381" s="56"/>
      <c r="HX381" s="56"/>
      <c r="HY381" s="56"/>
      <c r="HZ381" s="56"/>
      <c r="IA381" s="56"/>
      <c r="IB381" s="56"/>
      <c r="IC381" s="56"/>
    </row>
    <row r="382" spans="72:237" ht="19" hidden="1" customHeight="1">
      <c r="FU382" s="1052"/>
      <c r="FV382" s="1052"/>
      <c r="FW382" s="56"/>
      <c r="FX382" s="56"/>
      <c r="FY382" s="56"/>
      <c r="FZ382" s="56"/>
      <c r="GA382" s="56"/>
      <c r="GB382" s="56"/>
      <c r="GC382" s="56"/>
      <c r="GD382" s="56"/>
      <c r="GE382" s="608"/>
      <c r="GF382" s="56"/>
      <c r="GG382" s="56"/>
      <c r="GH382" s="56"/>
      <c r="GI382" s="56"/>
      <c r="GJ382" s="56"/>
      <c r="GK382" s="608"/>
      <c r="GL382" s="608"/>
      <c r="GM382" s="56"/>
      <c r="GN382" s="56"/>
      <c r="GO382" s="56"/>
      <c r="GP382" s="56"/>
      <c r="GQ382" s="56"/>
      <c r="GR382" s="56"/>
      <c r="GS382" s="56"/>
      <c r="GT382" s="56"/>
      <c r="GU382" s="56"/>
      <c r="GV382" s="56"/>
      <c r="GW382" s="56"/>
      <c r="GX382" s="629"/>
      <c r="GY382" s="630"/>
      <c r="GZ382" s="56"/>
      <c r="HA382" s="56"/>
      <c r="HB382" s="56"/>
      <c r="HC382" s="56"/>
      <c r="HD382" s="56"/>
      <c r="HE382" s="56"/>
      <c r="HF382" s="56"/>
      <c r="HG382" s="56"/>
      <c r="HH382" s="56"/>
      <c r="HI382" s="56"/>
      <c r="HJ382" s="56"/>
      <c r="HK382" s="56"/>
      <c r="HL382" s="56"/>
      <c r="HM382" s="56"/>
      <c r="HN382" s="56"/>
      <c r="HO382" s="56"/>
      <c r="HP382" s="56"/>
      <c r="HQ382" s="56"/>
      <c r="HR382" s="56"/>
      <c r="HS382" s="56"/>
      <c r="HT382" s="630"/>
      <c r="HU382" s="630"/>
      <c r="HV382" s="56"/>
      <c r="HW382" s="56"/>
      <c r="HX382" s="56"/>
      <c r="HY382" s="56"/>
      <c r="HZ382" s="56"/>
      <c r="IA382" s="56"/>
      <c r="IB382" s="56"/>
      <c r="IC382" s="56"/>
    </row>
    <row r="383" spans="72:237" ht="19" hidden="1" customHeight="1">
      <c r="FU383" s="1063"/>
      <c r="FV383" s="1064"/>
      <c r="FW383" s="56"/>
      <c r="FX383" s="56"/>
      <c r="FY383" s="56"/>
      <c r="FZ383" s="56"/>
      <c r="GA383" s="56"/>
      <c r="GB383" s="56"/>
      <c r="GC383" s="56"/>
      <c r="GD383" s="56"/>
      <c r="GE383" s="608"/>
      <c r="GF383" s="56"/>
      <c r="GG383" s="56"/>
      <c r="GH383" s="56"/>
      <c r="GI383" s="56"/>
      <c r="GJ383" s="56"/>
      <c r="GK383" s="608"/>
      <c r="GL383" s="608"/>
      <c r="GM383" s="56"/>
      <c r="GN383" s="56"/>
      <c r="GO383" s="56"/>
      <c r="GP383" s="56"/>
      <c r="GQ383" s="56"/>
      <c r="GR383" s="56"/>
      <c r="GS383" s="56"/>
      <c r="GT383" s="56"/>
      <c r="GU383" s="56"/>
      <c r="GV383" s="56"/>
      <c r="GW383" s="56"/>
      <c r="GX383" s="629"/>
      <c r="GY383" s="630"/>
      <c r="GZ383" s="56"/>
      <c r="HA383" s="56"/>
      <c r="HB383" s="56"/>
      <c r="HC383" s="56"/>
      <c r="HD383" s="56"/>
      <c r="HE383" s="56"/>
      <c r="HF383" s="56"/>
      <c r="HG383" s="56"/>
      <c r="HH383" s="56"/>
      <c r="HI383" s="56"/>
      <c r="HJ383" s="56"/>
      <c r="HK383" s="56"/>
      <c r="HL383" s="56"/>
      <c r="HM383" s="56"/>
      <c r="HN383" s="56"/>
      <c r="HO383" s="56"/>
      <c r="HP383" s="56"/>
      <c r="HQ383" s="56"/>
      <c r="HR383" s="56"/>
      <c r="HS383" s="56"/>
      <c r="HT383" s="630"/>
      <c r="HU383" s="630"/>
      <c r="HV383" s="56"/>
      <c r="HW383" s="56"/>
      <c r="HX383" s="56"/>
      <c r="HY383" s="56"/>
      <c r="HZ383" s="56"/>
      <c r="IA383" s="56"/>
      <c r="IB383" s="56"/>
      <c r="IC383" s="56"/>
    </row>
    <row r="384" spans="72:237" ht="19" hidden="1" customHeight="1">
      <c r="FU384" s="608"/>
      <c r="FV384" s="56"/>
      <c r="FW384" s="56"/>
      <c r="FX384" s="56"/>
      <c r="FY384" s="56"/>
      <c r="FZ384" s="56"/>
      <c r="GA384" s="56"/>
      <c r="GB384" s="56"/>
      <c r="GC384" s="56"/>
      <c r="GD384" s="56"/>
      <c r="GE384" s="608"/>
      <c r="GF384" s="56"/>
      <c r="GG384" s="56"/>
      <c r="GH384" s="56"/>
      <c r="GI384" s="56"/>
      <c r="GJ384" s="56"/>
      <c r="GK384" s="608"/>
      <c r="GL384" s="608"/>
      <c r="GM384" s="56"/>
      <c r="GN384" s="56"/>
      <c r="GO384" s="56"/>
      <c r="GP384" s="56"/>
      <c r="GQ384" s="56"/>
      <c r="GR384" s="56"/>
      <c r="GS384" s="56"/>
      <c r="GT384" s="56"/>
      <c r="GU384" s="56"/>
      <c r="GV384" s="56"/>
      <c r="GW384" s="56"/>
      <c r="GX384" s="629"/>
      <c r="GY384" s="630"/>
      <c r="GZ384" s="56"/>
      <c r="HA384" s="56"/>
      <c r="HB384" s="56"/>
      <c r="HC384" s="56"/>
      <c r="HD384" s="56"/>
      <c r="HE384" s="56"/>
      <c r="HF384" s="56"/>
      <c r="HG384" s="56"/>
      <c r="HH384" s="56"/>
      <c r="HI384" s="56"/>
      <c r="HJ384" s="56"/>
      <c r="HK384" s="56"/>
      <c r="HL384" s="56"/>
      <c r="HM384" s="56"/>
      <c r="HN384" s="56"/>
      <c r="HO384" s="56"/>
      <c r="HP384" s="56"/>
      <c r="HQ384" s="56"/>
      <c r="HR384" s="56"/>
      <c r="HS384" s="56"/>
      <c r="HT384" s="630"/>
      <c r="HU384" s="630"/>
      <c r="HV384" s="56"/>
      <c r="HW384" s="56"/>
      <c r="HX384" s="56"/>
      <c r="HY384" s="56"/>
      <c r="HZ384" s="56"/>
      <c r="IA384" s="56"/>
      <c r="IB384" s="56"/>
      <c r="IC384" s="56"/>
    </row>
    <row r="385" spans="89:237" ht="19" hidden="1" customHeight="1">
      <c r="FU385" s="608"/>
      <c r="FV385" s="56"/>
      <c r="FW385" s="56"/>
      <c r="FX385" s="56"/>
      <c r="FY385" s="56"/>
      <c r="FZ385" s="56"/>
      <c r="GA385" s="56"/>
      <c r="GB385" s="56"/>
      <c r="GC385" s="56"/>
      <c r="GD385" s="56"/>
      <c r="GE385" s="608"/>
      <c r="GF385" s="56"/>
      <c r="GG385" s="56"/>
      <c r="GH385" s="56"/>
      <c r="GI385" s="56"/>
      <c r="GJ385" s="56"/>
      <c r="GK385" s="608"/>
      <c r="GL385" s="608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629"/>
      <c r="GY385" s="630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  <c r="HN385" s="56"/>
      <c r="HO385" s="56"/>
      <c r="HP385" s="56"/>
      <c r="HQ385" s="56"/>
      <c r="HR385" s="56"/>
      <c r="HS385" s="56"/>
      <c r="HT385" s="630"/>
      <c r="HU385" s="630"/>
      <c r="HV385" s="56"/>
      <c r="HW385" s="56"/>
      <c r="HX385" s="56"/>
      <c r="HY385" s="56"/>
      <c r="HZ385" s="56"/>
      <c r="IA385" s="56"/>
      <c r="IB385" s="56"/>
      <c r="IC385" s="56"/>
    </row>
    <row r="386" spans="89:237" ht="19" hidden="1" customHeight="1">
      <c r="CK386" s="1854" t="s">
        <v>202</v>
      </c>
      <c r="CL386" s="1854"/>
      <c r="CM386" s="1854"/>
      <c r="CN386" s="1854"/>
      <c r="CO386" s="1854"/>
      <c r="CP386" s="1854"/>
      <c r="CQ386" s="1065"/>
      <c r="CR386" s="1855" t="s">
        <v>203</v>
      </c>
      <c r="CS386" s="1855"/>
      <c r="CT386" s="1855"/>
      <c r="CU386" s="1855"/>
      <c r="CV386" s="1855"/>
      <c r="CW386" s="1855"/>
      <c r="CX386" s="1855"/>
      <c r="CY386" s="1855"/>
      <c r="CZ386" s="1855"/>
      <c r="DA386" s="1855"/>
      <c r="DB386" s="1855"/>
      <c r="DC386" s="1855"/>
      <c r="FU386" s="608"/>
      <c r="FV386" s="56"/>
      <c r="FW386" s="56"/>
      <c r="FX386" s="56"/>
      <c r="FY386" s="56"/>
      <c r="FZ386" s="56"/>
      <c r="GA386" s="56"/>
      <c r="GB386" s="56"/>
      <c r="GC386" s="56"/>
      <c r="GD386" s="56"/>
      <c r="GE386" s="608"/>
      <c r="GF386" s="56"/>
      <c r="GG386" s="56"/>
      <c r="GH386" s="56"/>
      <c r="GI386" s="56"/>
      <c r="GJ386" s="56"/>
      <c r="GK386" s="608"/>
      <c r="GL386" s="608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629"/>
      <c r="GY386" s="630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  <c r="HN386" s="56"/>
      <c r="HO386" s="56"/>
      <c r="HP386" s="56"/>
      <c r="HQ386" s="56"/>
      <c r="HR386" s="56"/>
      <c r="HS386" s="56"/>
      <c r="HT386" s="630"/>
      <c r="HU386" s="630"/>
      <c r="HV386" s="56"/>
      <c r="HW386" s="56"/>
      <c r="HX386" s="56"/>
      <c r="HY386" s="56"/>
      <c r="HZ386" s="56"/>
      <c r="IA386" s="56"/>
      <c r="IB386" s="56"/>
      <c r="IC386" s="56"/>
    </row>
    <row r="387" spans="89:237" ht="19" hidden="1" customHeight="1">
      <c r="CK387" s="1854"/>
      <c r="CL387" s="1854"/>
      <c r="CM387" s="1854"/>
      <c r="CN387" s="1854"/>
      <c r="CO387" s="1854"/>
      <c r="CP387" s="1854"/>
      <c r="CQ387" s="1065"/>
      <c r="CR387" s="1855"/>
      <c r="CS387" s="1855"/>
      <c r="CT387" s="1855"/>
      <c r="CU387" s="1855"/>
      <c r="CV387" s="1855"/>
      <c r="CW387" s="1855"/>
      <c r="CX387" s="1855"/>
      <c r="CY387" s="1855"/>
      <c r="CZ387" s="1855"/>
      <c r="DA387" s="1855"/>
      <c r="DB387" s="1855"/>
      <c r="DC387" s="1855"/>
      <c r="FU387" s="608"/>
      <c r="FV387" s="56"/>
      <c r="FW387" s="56"/>
      <c r="FX387" s="56"/>
      <c r="FY387" s="56"/>
      <c r="FZ387" s="56"/>
      <c r="GA387" s="56"/>
      <c r="GB387" s="56"/>
      <c r="GC387" s="56"/>
      <c r="GD387" s="56"/>
      <c r="GE387" s="608"/>
      <c r="GF387" s="56"/>
      <c r="GG387" s="56"/>
      <c r="GH387" s="56"/>
      <c r="GI387" s="56"/>
      <c r="GJ387" s="56"/>
      <c r="GK387" s="608"/>
      <c r="GL387" s="608"/>
      <c r="GM387" s="56"/>
      <c r="GN387" s="56"/>
      <c r="GO387" s="56"/>
      <c r="GP387" s="56"/>
      <c r="GQ387" s="56"/>
      <c r="GR387" s="56"/>
      <c r="GS387" s="56"/>
      <c r="GT387" s="56"/>
      <c r="GU387" s="56"/>
      <c r="GV387" s="56"/>
      <c r="GW387" s="56"/>
      <c r="GX387" s="629"/>
      <c r="GY387" s="630"/>
      <c r="GZ387" s="56"/>
      <c r="HA387" s="56"/>
      <c r="HB387" s="56"/>
      <c r="HC387" s="56"/>
      <c r="HD387" s="56"/>
      <c r="HE387" s="56"/>
      <c r="HF387" s="56"/>
      <c r="HG387" s="56"/>
      <c r="HH387" s="56"/>
      <c r="HI387" s="56"/>
      <c r="HJ387" s="56"/>
      <c r="HK387" s="56"/>
      <c r="HL387" s="56"/>
      <c r="HM387" s="56"/>
      <c r="HN387" s="56"/>
      <c r="HO387" s="56"/>
      <c r="HP387" s="56"/>
      <c r="HQ387" s="56"/>
      <c r="HR387" s="56"/>
      <c r="HS387" s="56"/>
      <c r="HT387" s="630"/>
      <c r="HU387" s="630"/>
      <c r="HV387" s="56"/>
      <c r="HW387" s="56"/>
      <c r="HX387" s="56"/>
      <c r="HY387" s="56"/>
      <c r="HZ387" s="56"/>
      <c r="IA387" s="56"/>
      <c r="IB387" s="56"/>
      <c r="IC387" s="56"/>
    </row>
    <row r="388" spans="89:237" ht="19" hidden="1" customHeight="1">
      <c r="CK388" s="1854"/>
      <c r="CL388" s="1854"/>
      <c r="CM388" s="1854"/>
      <c r="CN388" s="1854"/>
      <c r="CO388" s="1854"/>
      <c r="CP388" s="1854"/>
      <c r="CQ388" s="1065"/>
      <c r="CR388" s="1855"/>
      <c r="CS388" s="1855"/>
      <c r="CT388" s="1855"/>
      <c r="CU388" s="1855"/>
      <c r="CV388" s="1855"/>
      <c r="CW388" s="1855"/>
      <c r="CX388" s="1855"/>
      <c r="CY388" s="1855"/>
      <c r="CZ388" s="1855"/>
      <c r="DA388" s="1855"/>
      <c r="DB388" s="1855"/>
      <c r="DC388" s="1855"/>
      <c r="FU388" s="608"/>
      <c r="FV388" s="56"/>
      <c r="FW388" s="56"/>
      <c r="FX388" s="56"/>
      <c r="FY388" s="56"/>
      <c r="FZ388" s="56"/>
      <c r="GA388" s="56"/>
      <c r="GB388" s="56"/>
      <c r="GC388" s="56"/>
      <c r="GD388" s="56"/>
      <c r="GE388" s="608"/>
      <c r="GF388" s="56"/>
      <c r="GG388" s="56"/>
      <c r="GH388" s="56"/>
      <c r="GI388" s="56"/>
      <c r="GJ388" s="56"/>
      <c r="GK388" s="608"/>
      <c r="GL388" s="608"/>
      <c r="GM388" s="56"/>
      <c r="GN388" s="56"/>
      <c r="GO388" s="56"/>
      <c r="GP388" s="56"/>
      <c r="GQ388" s="56"/>
      <c r="GR388" s="56"/>
      <c r="GS388" s="56"/>
      <c r="GT388" s="56"/>
      <c r="GU388" s="56"/>
      <c r="GV388" s="56"/>
      <c r="GW388" s="56"/>
      <c r="GX388" s="629"/>
      <c r="GY388" s="630"/>
      <c r="GZ388" s="56"/>
      <c r="HA388" s="56"/>
      <c r="HB388" s="56"/>
      <c r="HC388" s="56"/>
      <c r="HD388" s="56"/>
      <c r="HE388" s="56"/>
      <c r="HF388" s="56"/>
      <c r="HG388" s="56"/>
      <c r="HH388" s="56"/>
      <c r="HI388" s="56"/>
      <c r="HJ388" s="56"/>
      <c r="HK388" s="56"/>
      <c r="HL388" s="56"/>
      <c r="HM388" s="56"/>
      <c r="HN388" s="56"/>
      <c r="HO388" s="56"/>
      <c r="HP388" s="56"/>
      <c r="HQ388" s="56"/>
      <c r="HR388" s="56"/>
      <c r="HS388" s="56"/>
      <c r="HT388" s="630"/>
      <c r="HU388" s="630"/>
      <c r="HV388" s="56"/>
      <c r="HW388" s="56"/>
      <c r="HX388" s="56"/>
      <c r="HY388" s="56"/>
      <c r="HZ388" s="56"/>
      <c r="IA388" s="56"/>
      <c r="IB388" s="56"/>
      <c r="IC388" s="56"/>
    </row>
    <row r="389" spans="89:237" ht="19" hidden="1" customHeight="1">
      <c r="CQ389" s="1067"/>
      <c r="FU389" s="608"/>
      <c r="FV389" s="56"/>
      <c r="FW389" s="56"/>
      <c r="FX389" s="56"/>
      <c r="FY389" s="56"/>
      <c r="FZ389" s="56"/>
      <c r="GA389" s="56"/>
      <c r="GB389" s="56"/>
      <c r="GC389" s="56"/>
      <c r="GD389" s="56"/>
      <c r="GE389" s="608"/>
      <c r="GF389" s="56"/>
      <c r="GG389" s="56"/>
      <c r="GH389" s="56"/>
      <c r="GI389" s="56"/>
      <c r="GJ389" s="56"/>
      <c r="GK389" s="608"/>
      <c r="GL389" s="608"/>
      <c r="GM389" s="56"/>
      <c r="GN389" s="56"/>
      <c r="GO389" s="56"/>
      <c r="GP389" s="56"/>
      <c r="GQ389" s="56"/>
      <c r="GR389" s="56"/>
      <c r="GS389" s="56"/>
      <c r="GT389" s="56"/>
      <c r="GU389" s="56"/>
      <c r="GV389" s="56"/>
      <c r="GW389" s="56"/>
      <c r="GX389" s="629"/>
      <c r="GY389" s="630"/>
      <c r="GZ389" s="56"/>
      <c r="HA389" s="56"/>
      <c r="HB389" s="56"/>
      <c r="HC389" s="56"/>
      <c r="HD389" s="56"/>
      <c r="HE389" s="56"/>
      <c r="HF389" s="56"/>
      <c r="HG389" s="56"/>
      <c r="HH389" s="56"/>
      <c r="HI389" s="56"/>
      <c r="HJ389" s="56"/>
      <c r="HK389" s="56"/>
      <c r="HL389" s="56"/>
      <c r="HM389" s="56"/>
      <c r="HN389" s="56"/>
      <c r="HO389" s="56"/>
      <c r="HP389" s="56"/>
      <c r="HQ389" s="56"/>
      <c r="HR389" s="56"/>
      <c r="HS389" s="56"/>
      <c r="HT389" s="630"/>
      <c r="HU389" s="630"/>
      <c r="HV389" s="56"/>
      <c r="HW389" s="56"/>
      <c r="HX389" s="56"/>
      <c r="HY389" s="56"/>
      <c r="HZ389" s="56"/>
      <c r="IA389" s="56"/>
      <c r="IB389" s="56"/>
      <c r="IC389" s="56"/>
    </row>
    <row r="390" spans="89:237" ht="19" hidden="1" customHeight="1">
      <c r="CQ390" s="1068"/>
      <c r="FU390" s="608"/>
      <c r="FV390" s="56"/>
      <c r="FW390" s="56"/>
      <c r="FX390" s="56"/>
      <c r="FY390" s="56"/>
      <c r="FZ390" s="56"/>
      <c r="GA390" s="56"/>
      <c r="GB390" s="56"/>
      <c r="GC390" s="56"/>
      <c r="GD390" s="56"/>
      <c r="GE390" s="608"/>
      <c r="GF390" s="56"/>
      <c r="GG390" s="56"/>
      <c r="GH390" s="56"/>
      <c r="GI390" s="56"/>
      <c r="GJ390" s="56"/>
      <c r="GK390" s="608"/>
      <c r="GL390" s="608"/>
      <c r="GM390" s="56"/>
      <c r="GN390" s="56"/>
      <c r="GO390" s="56"/>
      <c r="GP390" s="56"/>
      <c r="GQ390" s="56"/>
      <c r="GR390" s="56"/>
      <c r="GS390" s="56"/>
      <c r="GT390" s="56"/>
      <c r="GU390" s="56"/>
      <c r="GV390" s="56"/>
      <c r="GW390" s="56"/>
      <c r="GX390" s="629"/>
      <c r="GY390" s="630"/>
      <c r="GZ390" s="56"/>
      <c r="HA390" s="56"/>
      <c r="HB390" s="56"/>
      <c r="HC390" s="56"/>
      <c r="HD390" s="56"/>
      <c r="HE390" s="56"/>
      <c r="HF390" s="56"/>
      <c r="HG390" s="56"/>
      <c r="HH390" s="56"/>
      <c r="HI390" s="56"/>
      <c r="HJ390" s="56"/>
      <c r="HK390" s="56"/>
      <c r="HL390" s="56"/>
      <c r="HM390" s="56"/>
      <c r="HN390" s="56"/>
      <c r="HO390" s="56"/>
      <c r="HP390" s="56"/>
      <c r="HQ390" s="56"/>
      <c r="HR390" s="56"/>
      <c r="HS390" s="56"/>
      <c r="HT390" s="630"/>
      <c r="HU390" s="630"/>
      <c r="HV390" s="56"/>
      <c r="HW390" s="56"/>
      <c r="HX390" s="56"/>
      <c r="HY390" s="56"/>
      <c r="HZ390" s="56"/>
      <c r="IA390" s="56"/>
      <c r="IB390" s="56"/>
      <c r="IC390" s="56"/>
    </row>
    <row r="391" spans="89:237" ht="19" hidden="1" customHeight="1">
      <c r="CK391" s="1854" t="s">
        <v>204</v>
      </c>
      <c r="CL391" s="1854"/>
      <c r="CM391" s="1854"/>
      <c r="CN391" s="1854"/>
      <c r="CO391" s="1854"/>
      <c r="CP391" s="1854"/>
      <c r="CQ391" s="1069"/>
      <c r="CR391" s="1070" t="s">
        <v>205</v>
      </c>
      <c r="CS391" s="1070"/>
      <c r="CT391" s="1070"/>
      <c r="CU391" s="1070"/>
      <c r="CV391" s="1070"/>
      <c r="CW391" s="1070"/>
      <c r="CX391" s="1070"/>
      <c r="CY391" s="1070"/>
      <c r="CZ391" s="1070"/>
      <c r="DA391" s="1070"/>
      <c r="DB391" s="1070"/>
      <c r="DC391" s="1070"/>
      <c r="FU391" s="608"/>
      <c r="FV391" s="56"/>
      <c r="FW391" s="56"/>
      <c r="FX391" s="56"/>
      <c r="FY391" s="56"/>
      <c r="FZ391" s="56"/>
      <c r="GA391" s="56"/>
      <c r="GB391" s="56"/>
      <c r="GC391" s="56"/>
      <c r="GD391" s="56"/>
      <c r="GE391" s="608"/>
      <c r="GF391" s="56"/>
      <c r="GG391" s="56"/>
      <c r="GH391" s="56"/>
      <c r="GI391" s="56"/>
      <c r="GJ391" s="56"/>
      <c r="GK391" s="608"/>
      <c r="GL391" s="608"/>
      <c r="GM391" s="56"/>
      <c r="GN391" s="56"/>
      <c r="GO391" s="56"/>
      <c r="GP391" s="56"/>
      <c r="GQ391" s="56"/>
      <c r="GR391" s="56"/>
      <c r="GS391" s="56"/>
      <c r="GT391" s="56"/>
      <c r="GU391" s="56"/>
      <c r="GV391" s="56"/>
      <c r="GW391" s="56"/>
      <c r="GX391" s="629"/>
      <c r="GY391" s="630"/>
      <c r="GZ391" s="56"/>
      <c r="HA391" s="56"/>
      <c r="HB391" s="56"/>
      <c r="HC391" s="56"/>
      <c r="HD391" s="56"/>
      <c r="HE391" s="56"/>
      <c r="HF391" s="56"/>
      <c r="HG391" s="56"/>
      <c r="HH391" s="56"/>
      <c r="HI391" s="56"/>
      <c r="HJ391" s="56"/>
      <c r="HK391" s="56"/>
      <c r="HL391" s="56"/>
      <c r="HM391" s="56"/>
      <c r="HN391" s="56"/>
      <c r="HO391" s="56"/>
      <c r="HP391" s="56"/>
      <c r="HQ391" s="56"/>
      <c r="HR391" s="56"/>
      <c r="HS391" s="56"/>
      <c r="HT391" s="630"/>
      <c r="HU391" s="630"/>
      <c r="HV391" s="56"/>
      <c r="HW391" s="56"/>
      <c r="HX391" s="56"/>
      <c r="HY391" s="56"/>
      <c r="HZ391" s="56"/>
      <c r="IA391" s="56"/>
      <c r="IB391" s="56"/>
      <c r="IC391" s="56"/>
    </row>
    <row r="392" spans="89:237" ht="19" hidden="1" customHeight="1">
      <c r="CK392" s="1854"/>
      <c r="CL392" s="1854"/>
      <c r="CM392" s="1854"/>
      <c r="CN392" s="1854"/>
      <c r="CO392" s="1854"/>
      <c r="CP392" s="1854"/>
      <c r="CQ392" s="1069"/>
      <c r="CR392" s="1070"/>
      <c r="CS392" s="1070"/>
      <c r="CT392" s="1070"/>
      <c r="CU392" s="1070"/>
      <c r="CV392" s="1070"/>
      <c r="CW392" s="1070"/>
      <c r="CX392" s="1070"/>
      <c r="CY392" s="1070"/>
      <c r="CZ392" s="1070"/>
      <c r="DA392" s="1070"/>
      <c r="DB392" s="1070"/>
      <c r="DC392" s="1070"/>
      <c r="FU392" s="608"/>
      <c r="FV392" s="56"/>
      <c r="FW392" s="56"/>
      <c r="FX392" s="56"/>
      <c r="FY392" s="56"/>
      <c r="FZ392" s="56"/>
      <c r="GA392" s="56"/>
      <c r="GB392" s="56"/>
      <c r="GC392" s="56"/>
      <c r="GD392" s="56"/>
      <c r="GE392" s="608"/>
      <c r="GF392" s="56"/>
      <c r="GG392" s="56"/>
      <c r="GH392" s="56"/>
      <c r="GI392" s="56"/>
      <c r="GJ392" s="56"/>
      <c r="GK392" s="608"/>
      <c r="GL392" s="608"/>
      <c r="GM392" s="56"/>
      <c r="GN392" s="56"/>
      <c r="GO392" s="56"/>
      <c r="GP392" s="56"/>
      <c r="GQ392" s="56"/>
      <c r="GR392" s="56"/>
      <c r="GS392" s="56"/>
      <c r="GT392" s="56"/>
      <c r="GU392" s="56"/>
      <c r="GV392" s="56"/>
      <c r="GW392" s="56"/>
      <c r="GX392" s="629"/>
      <c r="GY392" s="630"/>
      <c r="GZ392" s="56"/>
      <c r="HA392" s="56"/>
      <c r="HB392" s="56"/>
      <c r="HC392" s="56"/>
      <c r="HD392" s="56"/>
      <c r="HE392" s="56"/>
      <c r="HF392" s="56"/>
      <c r="HG392" s="56"/>
      <c r="HH392" s="56"/>
      <c r="HI392" s="56"/>
      <c r="HJ392" s="56"/>
      <c r="HK392" s="56"/>
      <c r="HL392" s="56"/>
      <c r="HM392" s="56"/>
      <c r="HN392" s="56"/>
      <c r="HO392" s="56"/>
      <c r="HP392" s="56"/>
      <c r="HQ392" s="56"/>
      <c r="HR392" s="56"/>
      <c r="HS392" s="56"/>
      <c r="HT392" s="630"/>
      <c r="HU392" s="630"/>
      <c r="HV392" s="56"/>
      <c r="HW392" s="56"/>
      <c r="HX392" s="56"/>
      <c r="HY392" s="56"/>
      <c r="HZ392" s="56"/>
      <c r="IA392" s="56"/>
      <c r="IB392" s="56"/>
      <c r="IC392" s="56"/>
    </row>
    <row r="393" spans="89:237" ht="19" hidden="1" customHeight="1">
      <c r="CK393" s="1854"/>
      <c r="CL393" s="1854"/>
      <c r="CM393" s="1854"/>
      <c r="CN393" s="1854"/>
      <c r="CO393" s="1854"/>
      <c r="CP393" s="1854"/>
      <c r="CQ393" s="1071"/>
      <c r="CR393" s="1070"/>
      <c r="CS393" s="1070"/>
      <c r="CT393" s="1070"/>
      <c r="CU393" s="1070"/>
      <c r="CV393" s="1070"/>
      <c r="CW393" s="1070"/>
      <c r="CX393" s="1070"/>
      <c r="CY393" s="1070"/>
      <c r="CZ393" s="1070"/>
      <c r="DA393" s="1070"/>
      <c r="DB393" s="1070"/>
      <c r="DC393" s="1070"/>
      <c r="FU393" s="608"/>
      <c r="FV393" s="56"/>
      <c r="FW393" s="56"/>
      <c r="FX393" s="56"/>
      <c r="FY393" s="56"/>
      <c r="FZ393" s="56"/>
      <c r="GA393" s="56"/>
      <c r="GB393" s="56"/>
      <c r="GC393" s="56"/>
      <c r="GD393" s="56"/>
      <c r="GE393" s="608"/>
      <c r="GF393" s="56"/>
      <c r="GG393" s="56"/>
      <c r="GH393" s="56"/>
      <c r="GI393" s="56"/>
      <c r="GJ393" s="56"/>
      <c r="GK393" s="608"/>
      <c r="GL393" s="608"/>
      <c r="GM393" s="56"/>
      <c r="GN393" s="56"/>
      <c r="GO393" s="56"/>
      <c r="GP393" s="56"/>
      <c r="GQ393" s="56"/>
      <c r="GR393" s="56"/>
      <c r="GS393" s="56"/>
      <c r="GT393" s="56"/>
      <c r="GU393" s="56"/>
      <c r="GV393" s="56"/>
      <c r="GW393" s="56"/>
      <c r="GX393" s="629"/>
      <c r="GY393" s="630"/>
      <c r="GZ393" s="56"/>
      <c r="HA393" s="56"/>
      <c r="HB393" s="56"/>
      <c r="HC393" s="56"/>
      <c r="HD393" s="56"/>
      <c r="HE393" s="56"/>
      <c r="HF393" s="56"/>
      <c r="HG393" s="56"/>
      <c r="HH393" s="56"/>
      <c r="HI393" s="56"/>
      <c r="HJ393" s="56"/>
      <c r="HK393" s="56"/>
      <c r="HL393" s="56"/>
      <c r="HM393" s="56"/>
      <c r="HN393" s="56"/>
      <c r="HO393" s="56"/>
      <c r="HP393" s="56"/>
      <c r="HQ393" s="56"/>
      <c r="HR393" s="56"/>
      <c r="HS393" s="56"/>
      <c r="HT393" s="630"/>
      <c r="HU393" s="630"/>
      <c r="HV393" s="56"/>
      <c r="HW393" s="56"/>
      <c r="HX393" s="56"/>
      <c r="HY393" s="56"/>
      <c r="HZ393" s="56"/>
      <c r="IA393" s="56"/>
      <c r="IB393" s="56"/>
      <c r="IC393" s="56"/>
    </row>
    <row r="394" spans="89:237" ht="19" hidden="1" customHeight="1">
      <c r="CK394" s="1856"/>
      <c r="CL394" s="1856"/>
      <c r="CM394" s="1856"/>
      <c r="CN394" s="1856"/>
      <c r="CO394" s="1856"/>
      <c r="CP394" s="1856"/>
      <c r="CQ394" s="1067"/>
      <c r="CR394" s="1857" t="str">
        <f>IF(DR250="","",DR250&amp; " TRAVEL DAY(S)")</f>
        <v/>
      </c>
      <c r="CS394" s="1857"/>
      <c r="CT394" s="1857"/>
      <c r="CU394" s="1857"/>
      <c r="CV394" s="1857"/>
      <c r="CW394" s="1857"/>
      <c r="CX394" s="1857"/>
      <c r="CY394" s="1857"/>
      <c r="CZ394" s="1857"/>
      <c r="DA394" s="1857"/>
      <c r="DB394" s="1857"/>
      <c r="DC394" s="1857"/>
      <c r="FU394" s="608"/>
      <c r="FV394" s="56"/>
      <c r="FW394" s="56"/>
      <c r="FX394" s="56"/>
      <c r="FY394" s="56"/>
      <c r="FZ394" s="56"/>
      <c r="GA394" s="56"/>
      <c r="GB394" s="56"/>
      <c r="GC394" s="56"/>
      <c r="GD394" s="56"/>
      <c r="GE394" s="608"/>
      <c r="GF394" s="56"/>
      <c r="GG394" s="56"/>
      <c r="GH394" s="56"/>
      <c r="GI394" s="56"/>
      <c r="GJ394" s="56"/>
      <c r="GK394" s="608"/>
      <c r="GL394" s="608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629"/>
      <c r="GY394" s="630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  <c r="HN394" s="56"/>
      <c r="HO394" s="56"/>
      <c r="HP394" s="56"/>
      <c r="HQ394" s="56"/>
      <c r="HR394" s="56"/>
      <c r="HS394" s="56"/>
      <c r="HT394" s="56"/>
      <c r="HU394" s="56"/>
      <c r="HV394" s="56"/>
      <c r="HW394" s="56"/>
      <c r="HX394" s="56"/>
      <c r="HY394" s="56"/>
      <c r="HZ394" s="56"/>
      <c r="IA394" s="56"/>
      <c r="IB394" s="56"/>
      <c r="IC394" s="56"/>
    </row>
    <row r="395" spans="89:237" ht="19" hidden="1" customHeight="1">
      <c r="CK395" s="1854" t="s">
        <v>206</v>
      </c>
      <c r="CL395" s="1854"/>
      <c r="CM395" s="1854"/>
      <c r="CN395" s="1854"/>
      <c r="CO395" s="1854"/>
      <c r="CP395" s="1854"/>
      <c r="CQ395" s="1071"/>
      <c r="CR395" s="1855" t="s">
        <v>207</v>
      </c>
      <c r="CS395" s="1855"/>
      <c r="CT395" s="1855"/>
      <c r="CU395" s="1855"/>
      <c r="CV395" s="1855"/>
      <c r="CW395" s="1855"/>
      <c r="CX395" s="1855"/>
      <c r="CY395" s="1855"/>
      <c r="CZ395" s="1855"/>
      <c r="DA395" s="1855"/>
      <c r="DB395" s="1855"/>
      <c r="DC395" s="1855"/>
      <c r="FU395" s="608"/>
      <c r="FV395" s="56"/>
      <c r="FW395" s="56"/>
      <c r="FX395" s="56"/>
      <c r="FY395" s="56"/>
      <c r="FZ395" s="56"/>
      <c r="GA395" s="56"/>
      <c r="GB395" s="56"/>
      <c r="GC395" s="56"/>
      <c r="GD395" s="56"/>
      <c r="GE395" s="608"/>
      <c r="GF395" s="56"/>
      <c r="GG395" s="56"/>
      <c r="GH395" s="56"/>
      <c r="GI395" s="56"/>
      <c r="GJ395" s="56"/>
      <c r="GK395" s="608"/>
      <c r="GL395" s="608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629"/>
      <c r="GY395" s="630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  <c r="HN395" s="56"/>
      <c r="HO395" s="56"/>
      <c r="HP395" s="56"/>
      <c r="HQ395" s="56"/>
      <c r="HR395" s="56"/>
      <c r="HS395" s="56"/>
      <c r="HT395" s="56"/>
      <c r="HU395" s="56"/>
      <c r="HV395" s="56"/>
      <c r="HW395" s="56"/>
      <c r="HX395" s="56"/>
      <c r="HY395" s="56"/>
      <c r="HZ395" s="56"/>
      <c r="IA395" s="56"/>
      <c r="IB395" s="56"/>
      <c r="IC395" s="56"/>
    </row>
    <row r="396" spans="89:237" ht="19" hidden="1" customHeight="1">
      <c r="CK396" s="1854"/>
      <c r="CL396" s="1854"/>
      <c r="CM396" s="1854"/>
      <c r="CN396" s="1854"/>
      <c r="CO396" s="1854"/>
      <c r="CP396" s="1854"/>
      <c r="CQ396" s="1065"/>
      <c r="CR396" s="1855"/>
      <c r="CS396" s="1855"/>
      <c r="CT396" s="1855"/>
      <c r="CU396" s="1855"/>
      <c r="CV396" s="1855"/>
      <c r="CW396" s="1855"/>
      <c r="CX396" s="1855"/>
      <c r="CY396" s="1855"/>
      <c r="CZ396" s="1855"/>
      <c r="DA396" s="1855"/>
      <c r="DB396" s="1855"/>
      <c r="DC396" s="1855"/>
      <c r="FU396" s="608"/>
      <c r="FV396" s="56"/>
      <c r="FW396" s="56"/>
      <c r="FX396" s="56"/>
      <c r="FY396" s="56"/>
      <c r="FZ396" s="56"/>
      <c r="GA396" s="56"/>
      <c r="GB396" s="56"/>
      <c r="GC396" s="56"/>
      <c r="GD396" s="56"/>
      <c r="GE396" s="608"/>
      <c r="GF396" s="56"/>
      <c r="GG396" s="56"/>
      <c r="GH396" s="56"/>
      <c r="GI396" s="56"/>
      <c r="GJ396" s="56"/>
      <c r="GK396" s="608"/>
      <c r="GL396" s="608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629"/>
      <c r="GY396" s="630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  <c r="HN396" s="56"/>
      <c r="HO396" s="56"/>
      <c r="HP396" s="56"/>
      <c r="HQ396" s="56"/>
      <c r="HR396" s="56"/>
      <c r="HS396" s="56"/>
      <c r="HT396" s="56"/>
      <c r="HU396" s="56"/>
      <c r="HV396" s="56"/>
      <c r="HW396" s="56"/>
      <c r="HX396" s="56"/>
      <c r="HY396" s="56"/>
      <c r="HZ396" s="56"/>
      <c r="IA396" s="56"/>
      <c r="IB396" s="56"/>
      <c r="IC396" s="56"/>
    </row>
    <row r="397" spans="89:237" ht="19" hidden="1" customHeight="1">
      <c r="CK397" s="1854"/>
      <c r="CL397" s="1854"/>
      <c r="CM397" s="1854"/>
      <c r="CN397" s="1854"/>
      <c r="CO397" s="1854"/>
      <c r="CP397" s="1854"/>
      <c r="CQ397" s="1065"/>
      <c r="CR397" s="1855"/>
      <c r="CS397" s="1855"/>
      <c r="CT397" s="1855"/>
      <c r="CU397" s="1855"/>
      <c r="CV397" s="1855"/>
      <c r="CW397" s="1855"/>
      <c r="CX397" s="1855"/>
      <c r="CY397" s="1855"/>
      <c r="CZ397" s="1855"/>
      <c r="DA397" s="1855"/>
      <c r="DB397" s="1855"/>
      <c r="DC397" s="1855"/>
      <c r="FU397" s="608"/>
      <c r="FV397" s="56"/>
      <c r="FW397" s="56"/>
      <c r="FX397" s="56"/>
      <c r="FY397" s="56"/>
      <c r="FZ397" s="56"/>
      <c r="GA397" s="56"/>
      <c r="GB397" s="56"/>
      <c r="GC397" s="56"/>
      <c r="GD397" s="56"/>
      <c r="GE397" s="608"/>
      <c r="GF397" s="56"/>
      <c r="GG397" s="56"/>
      <c r="GH397" s="56"/>
      <c r="GI397" s="56"/>
      <c r="GJ397" s="56"/>
      <c r="GK397" s="608"/>
      <c r="GL397" s="608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629"/>
      <c r="GY397" s="630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</row>
    <row r="398" spans="89:237" ht="19" hidden="1" customHeight="1">
      <c r="CK398" s="1065"/>
      <c r="CL398" s="1065"/>
      <c r="CM398" s="1072"/>
      <c r="CN398" s="1072"/>
      <c r="CO398" s="1073"/>
      <c r="CP398" s="1072"/>
      <c r="CQ398" s="1072"/>
      <c r="CR398" s="1074"/>
      <c r="CS398" s="1074"/>
      <c r="CT398" s="1075"/>
      <c r="CU398" s="1066"/>
      <c r="CV398" s="1066"/>
      <c r="CW398" s="1066"/>
      <c r="CX398" s="1066"/>
      <c r="CY398" s="1066"/>
      <c r="CZ398" s="1066"/>
      <c r="DA398" s="1066"/>
      <c r="DB398" s="1066"/>
      <c r="DC398" s="1066"/>
      <c r="FU398" s="608"/>
      <c r="FV398" s="56"/>
      <c r="FW398" s="56"/>
      <c r="FX398" s="56"/>
      <c r="FY398" s="56"/>
      <c r="FZ398" s="56"/>
      <c r="GA398" s="56"/>
      <c r="GB398" s="56"/>
      <c r="GC398" s="56"/>
      <c r="GD398" s="56"/>
      <c r="GE398" s="608"/>
      <c r="GF398" s="56"/>
      <c r="GG398" s="56"/>
      <c r="GH398" s="56"/>
      <c r="GI398" s="56"/>
      <c r="GJ398" s="56"/>
      <c r="GK398" s="608"/>
      <c r="GL398" s="608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629"/>
      <c r="GY398" s="630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  <c r="HN398" s="56"/>
      <c r="HO398" s="56"/>
      <c r="HP398" s="56"/>
      <c r="HQ398" s="56"/>
      <c r="HR398" s="56"/>
      <c r="HS398" s="56"/>
      <c r="HT398" s="56"/>
      <c r="HU398" s="56">
        <v>1</v>
      </c>
      <c r="HV398" s="56"/>
      <c r="HW398" s="56"/>
      <c r="HX398" s="56"/>
      <c r="HY398" s="56"/>
      <c r="HZ398" s="56"/>
      <c r="IA398" s="56"/>
      <c r="IB398" s="56"/>
      <c r="IC398" s="56"/>
    </row>
    <row r="399" spans="89:237" ht="19" hidden="1" customHeight="1">
      <c r="CK399" s="1858"/>
      <c r="CL399" s="1858"/>
      <c r="CM399" s="1858"/>
      <c r="CN399" s="1858"/>
      <c r="CO399" s="1858"/>
      <c r="CP399" s="1858"/>
      <c r="CQ399" s="1076"/>
      <c r="CR399" s="1859"/>
      <c r="CS399" s="1859"/>
      <c r="CT399" s="1859"/>
      <c r="CU399" s="1859"/>
      <c r="CV399" s="1859"/>
      <c r="CW399" s="1859"/>
      <c r="CX399" s="1859"/>
      <c r="CY399" s="1859"/>
      <c r="CZ399" s="1859"/>
      <c r="DA399" s="1859"/>
      <c r="DB399" s="1859"/>
      <c r="DC399" s="1859"/>
      <c r="FU399" s="608"/>
      <c r="FV399" s="56"/>
      <c r="FW399" s="56"/>
      <c r="FX399" s="56"/>
      <c r="FY399" s="56"/>
      <c r="FZ399" s="56"/>
      <c r="GA399" s="56"/>
      <c r="GB399" s="56"/>
      <c r="GC399" s="56"/>
      <c r="GD399" s="56"/>
      <c r="GE399" s="608"/>
      <c r="GF399" s="56"/>
      <c r="GG399" s="56"/>
      <c r="GH399" s="56"/>
      <c r="GI399" s="56"/>
      <c r="GJ399" s="56"/>
      <c r="GK399" s="608"/>
      <c r="GL399" s="608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629"/>
      <c r="GY399" s="630"/>
      <c r="GZ399" s="56"/>
      <c r="HA399" s="56"/>
      <c r="HB399" s="56"/>
      <c r="HC399" s="56"/>
      <c r="HD399" s="56"/>
      <c r="HE399" s="56"/>
      <c r="HF399" s="56"/>
      <c r="HG399" s="56"/>
      <c r="HH399" s="1035"/>
      <c r="HI399" s="56"/>
      <c r="HJ399" s="56"/>
      <c r="HK399" s="56"/>
      <c r="HL399" s="56"/>
      <c r="HM399" s="56"/>
      <c r="HN399" s="56"/>
      <c r="HO399" s="56"/>
      <c r="HP399" s="56"/>
      <c r="HQ399" s="56"/>
      <c r="HR399" s="56"/>
      <c r="HS399" s="56"/>
      <c r="HT399" s="630"/>
      <c r="HU399" s="630"/>
      <c r="HV399" s="56"/>
      <c r="HW399" s="56"/>
      <c r="HX399" s="56"/>
      <c r="HY399" s="56"/>
      <c r="HZ399" s="56"/>
      <c r="IA399" s="56"/>
      <c r="IB399" s="56"/>
      <c r="IC399" s="56"/>
    </row>
    <row r="400" spans="89:237" ht="19" hidden="1" customHeight="1">
      <c r="FU400" s="608"/>
      <c r="FV400" s="56"/>
      <c r="FW400" s="56"/>
      <c r="FX400" s="56"/>
      <c r="FY400" s="56"/>
      <c r="FZ400" s="56"/>
      <c r="GA400" s="56"/>
      <c r="GB400" s="56"/>
      <c r="GC400" s="56"/>
      <c r="GD400" s="56"/>
      <c r="GE400" s="608"/>
      <c r="GF400" s="56"/>
      <c r="GG400" s="56"/>
      <c r="GH400" s="56"/>
      <c r="GI400" s="56"/>
      <c r="GJ400" s="56"/>
      <c r="GK400" s="608"/>
      <c r="GL400" s="608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629"/>
      <c r="GY400" s="630"/>
      <c r="GZ400" s="56"/>
      <c r="HA400" s="56"/>
      <c r="HB400" s="56"/>
      <c r="HC400" s="56"/>
      <c r="HD400" s="56"/>
      <c r="HE400" s="56"/>
      <c r="HF400" s="56"/>
      <c r="HG400" s="56"/>
      <c r="HH400" s="1035"/>
      <c r="HI400" s="56"/>
      <c r="HJ400" s="56"/>
      <c r="HK400" s="56"/>
      <c r="HL400" s="56"/>
      <c r="HM400" s="56"/>
      <c r="HN400" s="56"/>
      <c r="HO400" s="56"/>
      <c r="HP400" s="56"/>
      <c r="HQ400" s="56"/>
      <c r="HR400" s="56"/>
      <c r="HS400" s="56"/>
      <c r="HT400" s="630"/>
      <c r="HU400" s="630"/>
      <c r="HV400" s="56"/>
      <c r="HW400" s="56"/>
      <c r="HX400" s="56"/>
      <c r="HY400" s="56"/>
      <c r="HZ400" s="56"/>
      <c r="IA400" s="56"/>
      <c r="IB400" s="56"/>
      <c r="IC400" s="56"/>
    </row>
    <row r="401" spans="74:237" ht="19" hidden="1" customHeight="1">
      <c r="FU401" s="608"/>
      <c r="FV401" s="56"/>
      <c r="FW401" s="56"/>
      <c r="FX401" s="56"/>
      <c r="FY401" s="56"/>
      <c r="FZ401" s="56"/>
      <c r="GA401" s="56"/>
      <c r="GB401" s="56"/>
      <c r="GC401" s="56"/>
      <c r="GD401" s="56"/>
      <c r="GE401" s="608"/>
      <c r="GF401" s="56"/>
      <c r="GG401" s="56"/>
      <c r="GH401" s="56"/>
      <c r="GI401" s="56"/>
      <c r="GJ401" s="56"/>
      <c r="GK401" s="608"/>
      <c r="GL401" s="608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629"/>
      <c r="GY401" s="630"/>
      <c r="GZ401" s="56"/>
      <c r="HA401" s="56"/>
      <c r="HB401" s="56"/>
      <c r="HC401" s="56"/>
      <c r="HD401" s="56"/>
      <c r="HE401" s="56"/>
      <c r="HF401" s="56"/>
      <c r="HG401" s="56"/>
      <c r="HH401" s="1035"/>
      <c r="HI401" s="56"/>
      <c r="HJ401" s="56"/>
      <c r="HK401" s="56"/>
      <c r="HL401" s="56"/>
      <c r="HM401" s="56"/>
      <c r="HN401" s="56"/>
      <c r="HO401" s="56"/>
      <c r="HP401" s="56"/>
      <c r="HQ401" s="56"/>
      <c r="HR401" s="56"/>
      <c r="HS401" s="56"/>
      <c r="HT401" s="630"/>
      <c r="HU401" s="630"/>
      <c r="HV401" s="56"/>
      <c r="HW401" s="56"/>
      <c r="HX401" s="56"/>
      <c r="HY401" s="56"/>
      <c r="HZ401" s="56"/>
      <c r="IA401" s="56"/>
      <c r="IB401" s="56"/>
      <c r="IC401" s="56"/>
    </row>
    <row r="402" spans="74:237" ht="20" hidden="1" customHeight="1" thickBot="1">
      <c r="DX402" s="1847" t="s">
        <v>208</v>
      </c>
      <c r="DY402" s="1847"/>
      <c r="DZ402" s="1847"/>
      <c r="EA402" s="1847"/>
      <c r="EB402" s="1847"/>
      <c r="EC402" s="1847"/>
      <c r="ED402" s="1847"/>
      <c r="EE402" s="1847"/>
      <c r="EF402" s="1847" t="s">
        <v>150</v>
      </c>
      <c r="EG402" s="1847"/>
      <c r="EH402" s="1847"/>
      <c r="EI402" s="1847"/>
      <c r="EJ402" s="1847" t="s">
        <v>93</v>
      </c>
      <c r="EK402" s="1847"/>
      <c r="EL402" s="1847"/>
      <c r="EM402" s="1847"/>
      <c r="EN402" s="1847"/>
      <c r="EO402" s="1847"/>
      <c r="EP402" s="1847"/>
      <c r="EQ402" s="1847"/>
      <c r="ER402" s="1847"/>
      <c r="ES402" s="1847"/>
      <c r="ET402" s="1848" t="str">
        <f>IF(AY130="","","Actual")</f>
        <v/>
      </c>
      <c r="EU402" s="1848"/>
      <c r="EV402" s="1848"/>
      <c r="EW402" s="1848"/>
      <c r="EX402" s="1848"/>
      <c r="FU402" s="608"/>
      <c r="FV402" s="56"/>
      <c r="FW402" s="56"/>
      <c r="FX402" s="56"/>
      <c r="FY402" s="56"/>
      <c r="FZ402" s="56"/>
      <c r="GA402" s="56"/>
      <c r="GB402" s="56"/>
      <c r="GC402" s="56"/>
      <c r="GD402" s="56"/>
      <c r="GE402" s="608"/>
      <c r="GF402" s="56"/>
      <c r="GG402" s="56"/>
      <c r="GH402" s="56"/>
      <c r="GI402" s="56"/>
      <c r="GJ402" s="56"/>
      <c r="GK402" s="608"/>
      <c r="GL402" s="608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629"/>
      <c r="GY402" s="630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  <c r="HN402" s="56"/>
      <c r="HO402" s="56"/>
      <c r="HP402" s="56"/>
      <c r="HQ402" s="56"/>
      <c r="HR402" s="56"/>
      <c r="HS402" s="56"/>
      <c r="HT402" s="630"/>
      <c r="HU402" s="630"/>
      <c r="HV402" s="56"/>
      <c r="HW402" s="56"/>
      <c r="HX402" s="56"/>
      <c r="HY402" s="56"/>
      <c r="HZ402" s="56"/>
      <c r="IA402" s="56"/>
      <c r="IB402" s="56"/>
      <c r="IC402" s="56"/>
    </row>
    <row r="403" spans="74:237" ht="20" hidden="1" customHeight="1" thickTop="1">
      <c r="DR403" s="1847"/>
      <c r="DS403" s="1847"/>
      <c r="DT403" s="1847"/>
      <c r="DU403" s="1847"/>
      <c r="DV403" s="1847"/>
      <c r="DW403" s="1847"/>
      <c r="DX403" s="1847" t="s">
        <v>209</v>
      </c>
      <c r="DY403" s="1847"/>
      <c r="DZ403" s="1847"/>
      <c r="EA403" s="1847"/>
      <c r="EB403" s="1847"/>
      <c r="EC403" s="1847"/>
      <c r="ED403" s="1847"/>
      <c r="EE403" s="1847"/>
      <c r="EG403" s="1077"/>
      <c r="EH403" s="1077"/>
      <c r="EI403" s="1077"/>
      <c r="EK403" s="1077"/>
      <c r="EL403" s="1077"/>
      <c r="EM403" s="1077"/>
      <c r="EN403" s="1077"/>
      <c r="EO403" s="1077"/>
      <c r="EP403" s="1077"/>
      <c r="EQ403" s="1077"/>
      <c r="ER403" s="1077"/>
      <c r="ES403" s="1077"/>
      <c r="EU403" s="1078"/>
      <c r="EV403" s="1078"/>
      <c r="EW403" s="1078"/>
      <c r="EX403" s="1078"/>
      <c r="FU403" s="608"/>
      <c r="FV403" s="56"/>
      <c r="FW403" s="56"/>
      <c r="FX403" s="56"/>
      <c r="FY403" s="56"/>
      <c r="FZ403" s="56"/>
      <c r="GA403" s="56"/>
      <c r="GB403" s="56"/>
      <c r="GC403" s="56"/>
      <c r="GD403" s="56"/>
      <c r="GE403" s="608"/>
      <c r="GF403" s="56"/>
      <c r="GG403" s="56"/>
      <c r="GH403" s="56"/>
      <c r="GI403" s="56"/>
      <c r="GJ403" s="56"/>
      <c r="GK403" s="608"/>
      <c r="GL403" s="608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629"/>
      <c r="GY403" s="630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  <c r="HN403" s="56"/>
      <c r="HO403" s="56"/>
      <c r="HP403" s="56"/>
      <c r="HQ403" s="56"/>
      <c r="HR403" s="56"/>
      <c r="HS403" s="56"/>
      <c r="HT403" s="630"/>
      <c r="HU403" s="630"/>
      <c r="HV403" s="56"/>
      <c r="HW403" s="56"/>
      <c r="HX403" s="56"/>
      <c r="HY403" s="56"/>
      <c r="HZ403" s="56"/>
      <c r="IA403" s="56"/>
      <c r="IB403" s="56"/>
      <c r="IC403" s="56"/>
    </row>
    <row r="404" spans="74:237" ht="19" hidden="1" customHeight="1">
      <c r="DR404" s="1847"/>
      <c r="DS404" s="1847"/>
      <c r="DT404" s="1847"/>
      <c r="DU404" s="1847"/>
      <c r="DV404" s="1847"/>
      <c r="DW404" s="1847"/>
      <c r="DX404" s="1847" t="s">
        <v>210</v>
      </c>
      <c r="DY404" s="1847"/>
      <c r="DZ404" s="1847"/>
      <c r="EA404" s="1847"/>
      <c r="EB404" s="1847"/>
      <c r="EC404" s="1847"/>
      <c r="ED404" s="1847"/>
      <c r="EE404" s="1847"/>
      <c r="EG404" s="1077"/>
      <c r="EH404" s="1077"/>
      <c r="EI404" s="1077"/>
      <c r="EK404" s="1077"/>
      <c r="EL404" s="1077"/>
      <c r="EM404" s="1077"/>
      <c r="EN404" s="1077"/>
      <c r="EO404" s="1077"/>
      <c r="EP404" s="1077"/>
      <c r="EQ404" s="1077"/>
      <c r="ER404" s="1077"/>
      <c r="ES404" s="1077"/>
      <c r="EU404" s="1079"/>
      <c r="EV404" s="1079"/>
      <c r="EW404" s="1079"/>
      <c r="EX404" s="1079"/>
      <c r="FU404" s="608"/>
      <c r="FV404" s="56"/>
      <c r="FW404" s="56"/>
      <c r="FX404" s="56"/>
      <c r="FY404" s="56"/>
      <c r="FZ404" s="56"/>
      <c r="GA404" s="56"/>
      <c r="GB404" s="56"/>
      <c r="GC404" s="56"/>
      <c r="GD404" s="56"/>
      <c r="GE404" s="608"/>
      <c r="GF404" s="56"/>
      <c r="GG404" s="56"/>
      <c r="GH404" s="56"/>
      <c r="GI404" s="56"/>
      <c r="GJ404" s="56"/>
      <c r="GK404" s="608"/>
      <c r="GL404" s="608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629"/>
      <c r="GY404" s="630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  <c r="HN404" s="56"/>
      <c r="HO404" s="56"/>
      <c r="HP404" s="56"/>
      <c r="HQ404" s="56"/>
      <c r="HR404" s="56"/>
      <c r="HS404" s="56"/>
      <c r="HT404" s="630"/>
      <c r="HU404" s="630"/>
      <c r="HV404" s="56"/>
      <c r="HW404" s="56"/>
      <c r="HX404" s="56"/>
      <c r="HY404" s="56"/>
      <c r="HZ404" s="56"/>
      <c r="IA404" s="56"/>
      <c r="IB404" s="56"/>
      <c r="IC404" s="56"/>
    </row>
    <row r="405" spans="74:237" ht="19" hidden="1" customHeight="1">
      <c r="DQ405" s="1042"/>
      <c r="DR405" s="1042"/>
      <c r="DS405" s="1042"/>
      <c r="DT405" s="1042"/>
      <c r="DU405" s="1042"/>
      <c r="DV405" s="1042"/>
      <c r="DW405" s="1080"/>
      <c r="DX405" s="1080"/>
      <c r="DY405" s="1080"/>
      <c r="DZ405" s="1080"/>
      <c r="EA405" s="1847"/>
      <c r="EB405" s="1847"/>
      <c r="EC405" s="1847"/>
      <c r="ED405" s="1847"/>
      <c r="EE405" s="1847"/>
      <c r="EF405" s="1849"/>
      <c r="EG405" s="1849"/>
      <c r="EH405" s="1849"/>
      <c r="EI405" s="1849"/>
      <c r="EJ405" s="1849"/>
      <c r="EK405" s="1847"/>
      <c r="EL405" s="1847"/>
      <c r="EM405" s="1847"/>
      <c r="EN405" s="1847"/>
      <c r="EO405" s="1847"/>
      <c r="EP405" s="1847"/>
      <c r="EQ405" s="1847"/>
      <c r="ER405" s="1847"/>
      <c r="ES405" s="1847"/>
      <c r="FU405" s="608"/>
      <c r="FV405" s="56"/>
      <c r="FW405" s="56"/>
      <c r="FX405" s="56"/>
      <c r="FY405" s="56"/>
      <c r="FZ405" s="56"/>
      <c r="GA405" s="56"/>
      <c r="GB405" s="56"/>
      <c r="GC405" s="56"/>
      <c r="GD405" s="56"/>
      <c r="GE405" s="608"/>
      <c r="GF405" s="56"/>
      <c r="GG405" s="56"/>
      <c r="GH405" s="56"/>
      <c r="GI405" s="56"/>
      <c r="GJ405" s="56"/>
      <c r="GK405" s="608"/>
      <c r="GL405" s="608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629"/>
      <c r="GY405" s="630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  <c r="HN405" s="56"/>
      <c r="HO405" s="56"/>
      <c r="HP405" s="56"/>
      <c r="HQ405" s="56"/>
      <c r="HR405" s="56"/>
      <c r="HS405" s="56"/>
      <c r="HT405" s="630"/>
      <c r="HU405" s="630"/>
      <c r="HV405" s="56"/>
      <c r="HW405" s="56"/>
      <c r="HX405" s="56"/>
      <c r="HY405" s="56"/>
      <c r="HZ405" s="56"/>
      <c r="IA405" s="56"/>
      <c r="IB405" s="56"/>
      <c r="IC405" s="56"/>
    </row>
    <row r="406" spans="74:237" ht="34" hidden="1" customHeight="1" thickBot="1">
      <c r="DQ406" s="1081"/>
      <c r="DR406" s="1081"/>
      <c r="DS406" s="1081"/>
      <c r="DT406" s="1081"/>
      <c r="DU406" s="1082"/>
      <c r="DV406" s="1082"/>
      <c r="DW406" s="1080"/>
      <c r="DX406" s="1850" t="s">
        <v>148</v>
      </c>
      <c r="DY406" s="1850"/>
      <c r="DZ406" s="1850"/>
      <c r="EA406" s="1850"/>
      <c r="EB406" s="1850"/>
      <c r="EC406" s="1850"/>
      <c r="ED406" s="1850"/>
      <c r="EE406" s="1850"/>
      <c r="EF406" s="1847"/>
      <c r="EG406" s="1847"/>
      <c r="EH406" s="1847"/>
      <c r="EI406" s="1847"/>
      <c r="EJ406" s="1847"/>
      <c r="EK406" s="1847"/>
      <c r="EL406" s="1847"/>
      <c r="EM406" s="1847"/>
      <c r="EN406" s="1847"/>
      <c r="EO406" s="1847"/>
      <c r="EP406" s="1847"/>
      <c r="EQ406" s="1847"/>
      <c r="ER406" s="1847"/>
      <c r="ES406" s="1847"/>
      <c r="FU406" s="608"/>
      <c r="FV406" s="56"/>
      <c r="FW406" s="56"/>
      <c r="FX406" s="56"/>
      <c r="FY406" s="56"/>
      <c r="FZ406" s="56"/>
      <c r="GA406" s="56"/>
      <c r="GB406" s="56"/>
      <c r="GC406" s="56"/>
      <c r="GD406" s="56"/>
      <c r="GE406" s="608"/>
      <c r="GF406" s="56"/>
      <c r="GG406" s="56"/>
      <c r="GH406" s="56"/>
      <c r="GI406" s="56"/>
      <c r="GJ406" s="56"/>
      <c r="GK406" s="608"/>
      <c r="GL406" s="608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629"/>
      <c r="GY406" s="630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  <c r="HN406" s="56"/>
      <c r="HO406" s="56"/>
      <c r="HP406" s="56"/>
      <c r="HQ406" s="56"/>
      <c r="HR406" s="56"/>
      <c r="HS406" s="56"/>
      <c r="HT406" s="630"/>
      <c r="HU406" s="630"/>
      <c r="HV406" s="56"/>
      <c r="HW406" s="56"/>
      <c r="HX406" s="56"/>
      <c r="HY406" s="56"/>
      <c r="HZ406" s="56"/>
      <c r="IA406" s="56"/>
      <c r="IB406" s="56"/>
      <c r="IC406" s="56"/>
    </row>
    <row r="407" spans="74:237" ht="33" hidden="1" customHeight="1">
      <c r="DQ407" s="1081"/>
      <c r="DR407" s="1081"/>
      <c r="DS407" s="1081"/>
      <c r="DT407" s="1081"/>
      <c r="DU407" s="1082"/>
      <c r="DV407" s="1082"/>
      <c r="DW407" s="1082"/>
      <c r="DX407" s="1847" t="s">
        <v>209</v>
      </c>
      <c r="DY407" s="1847"/>
      <c r="DZ407" s="1847"/>
      <c r="EA407" s="1847"/>
      <c r="EB407" s="1847"/>
      <c r="EC407" s="1847"/>
      <c r="ED407" s="1847"/>
      <c r="EE407" s="1847"/>
      <c r="EG407" s="1083"/>
      <c r="EH407" s="1083"/>
      <c r="EI407" s="1083"/>
      <c r="EK407" s="1083"/>
      <c r="EL407" s="1083"/>
      <c r="EM407" s="1083"/>
      <c r="EN407" s="1083"/>
      <c r="EO407" s="1083"/>
      <c r="EP407" s="1083"/>
      <c r="EQ407" s="1083"/>
      <c r="ES407" s="1083"/>
      <c r="ET407" s="1084"/>
      <c r="EU407" s="1084"/>
      <c r="EV407" s="1084"/>
      <c r="FU407" s="608"/>
      <c r="FV407" s="56"/>
      <c r="FW407" s="56"/>
      <c r="FX407" s="56"/>
      <c r="FY407" s="56"/>
      <c r="FZ407" s="56"/>
      <c r="GA407" s="56"/>
      <c r="GB407" s="56"/>
      <c r="GC407" s="56"/>
      <c r="GD407" s="56"/>
      <c r="GE407" s="608"/>
      <c r="GF407" s="56"/>
      <c r="GG407" s="56"/>
      <c r="GH407" s="56"/>
      <c r="GI407" s="56"/>
      <c r="GJ407" s="56"/>
      <c r="GK407" s="608"/>
      <c r="GL407" s="608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629"/>
      <c r="GY407" s="630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  <c r="HN407" s="56"/>
      <c r="HO407" s="56"/>
      <c r="HP407" s="56"/>
      <c r="HQ407" s="56"/>
      <c r="HR407" s="56"/>
      <c r="HS407" s="56"/>
      <c r="HT407" s="630"/>
      <c r="HU407" s="630"/>
      <c r="HV407" s="56"/>
      <c r="HW407" s="56"/>
      <c r="HX407" s="56"/>
      <c r="HY407" s="56"/>
      <c r="HZ407" s="56"/>
      <c r="IA407" s="56"/>
      <c r="IB407" s="56"/>
      <c r="IC407" s="56"/>
    </row>
    <row r="408" spans="74:237" ht="19" hidden="1" customHeight="1">
      <c r="DX408" s="1847" t="s">
        <v>210</v>
      </c>
      <c r="DY408" s="1847"/>
      <c r="DZ408" s="1847"/>
      <c r="EA408" s="1847"/>
      <c r="EB408" s="1847"/>
      <c r="EC408" s="1847"/>
      <c r="ED408" s="1847"/>
      <c r="EE408" s="1847"/>
      <c r="EG408" s="1083"/>
      <c r="EH408" s="1083"/>
      <c r="EI408" s="1083"/>
      <c r="EK408" s="1083"/>
      <c r="EL408" s="1083"/>
      <c r="EM408" s="1083"/>
      <c r="EN408" s="1083"/>
      <c r="EO408" s="1083"/>
      <c r="EP408" s="1083"/>
      <c r="EQ408" s="1083"/>
      <c r="ES408" s="1083"/>
      <c r="ET408" s="1079"/>
      <c r="EU408" s="1079"/>
      <c r="EV408" s="1079"/>
      <c r="FU408" s="608"/>
      <c r="FV408" s="56"/>
      <c r="FW408" s="56"/>
      <c r="FX408" s="56"/>
      <c r="FY408" s="56"/>
      <c r="FZ408" s="56"/>
      <c r="GA408" s="56"/>
      <c r="GB408" s="56"/>
      <c r="GC408" s="56"/>
      <c r="GD408" s="56"/>
      <c r="GE408" s="608"/>
      <c r="GF408" s="56"/>
      <c r="GG408" s="56"/>
      <c r="GH408" s="56"/>
      <c r="GI408" s="56"/>
      <c r="GJ408" s="56"/>
      <c r="GK408" s="608"/>
      <c r="GL408" s="608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629"/>
      <c r="GY408" s="630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  <c r="HN408" s="56"/>
      <c r="HO408" s="56"/>
      <c r="HP408" s="56"/>
      <c r="HQ408" s="56"/>
      <c r="HR408" s="56"/>
      <c r="HS408" s="56"/>
      <c r="HT408" s="630"/>
      <c r="HU408" s="630"/>
      <c r="HV408" s="56"/>
      <c r="HW408" s="56"/>
      <c r="HX408" s="56"/>
      <c r="HY408" s="56"/>
      <c r="HZ408" s="56"/>
      <c r="IA408" s="56"/>
      <c r="IB408" s="56"/>
      <c r="IC408" s="56"/>
    </row>
    <row r="409" spans="74:237" ht="19" hidden="1" customHeight="1">
      <c r="EA409" s="1847"/>
      <c r="EB409" s="1847"/>
      <c r="EC409" s="1847"/>
      <c r="ED409" s="1847"/>
      <c r="EE409" s="1847"/>
      <c r="EF409" s="1083"/>
      <c r="EG409" s="1083"/>
      <c r="EH409" s="1083"/>
      <c r="EI409" s="1083"/>
      <c r="EJ409" s="1083"/>
      <c r="EK409" s="1083"/>
      <c r="EL409" s="1083"/>
      <c r="EM409" s="1083"/>
      <c r="EN409" s="1083"/>
      <c r="EO409" s="1083"/>
      <c r="EP409" s="1083"/>
      <c r="EQ409" s="1083"/>
      <c r="ER409" s="1083"/>
      <c r="ES409" s="1083"/>
      <c r="ET409" s="558"/>
      <c r="EU409" s="558"/>
      <c r="EV409" s="558"/>
      <c r="FU409" s="608"/>
      <c r="FV409" s="56"/>
      <c r="FW409" s="56"/>
      <c r="FX409" s="56"/>
      <c r="FY409" s="56"/>
      <c r="FZ409" s="56"/>
      <c r="GA409" s="56"/>
      <c r="GB409" s="56"/>
      <c r="GC409" s="56"/>
      <c r="GD409" s="56"/>
      <c r="GE409" s="608"/>
      <c r="GF409" s="56"/>
      <c r="GG409" s="56"/>
      <c r="GH409" s="56"/>
      <c r="GI409" s="56"/>
      <c r="GJ409" s="56"/>
      <c r="GK409" s="608"/>
      <c r="GL409" s="608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629"/>
      <c r="GY409" s="630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630"/>
      <c r="HU409" s="630"/>
      <c r="HV409" s="56"/>
      <c r="HW409" s="56"/>
      <c r="HX409" s="56"/>
      <c r="HY409" s="56"/>
      <c r="HZ409" s="56"/>
      <c r="IA409" s="56"/>
      <c r="IB409" s="56"/>
      <c r="IC409" s="56"/>
    </row>
    <row r="410" spans="74:237" ht="19" hidden="1" customHeight="1">
      <c r="FU410" s="608"/>
      <c r="FV410" s="56"/>
      <c r="FW410" s="56"/>
      <c r="FX410" s="56"/>
      <c r="FY410" s="56"/>
      <c r="FZ410" s="56"/>
      <c r="GA410" s="56"/>
      <c r="GB410" s="56"/>
      <c r="GC410" s="56"/>
      <c r="GD410" s="56"/>
      <c r="GE410" s="608"/>
      <c r="GF410" s="56"/>
      <c r="GG410" s="56"/>
      <c r="GH410" s="56"/>
      <c r="GI410" s="56"/>
      <c r="GJ410" s="56"/>
      <c r="GK410" s="608"/>
      <c r="GL410" s="608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629"/>
      <c r="GY410" s="630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630"/>
      <c r="HU410" s="630"/>
      <c r="HV410" s="56"/>
      <c r="HW410" s="56"/>
      <c r="HX410" s="56"/>
      <c r="HY410" s="56"/>
      <c r="HZ410" s="56"/>
      <c r="IA410" s="56"/>
      <c r="IB410" s="56"/>
      <c r="IC410" s="56"/>
    </row>
    <row r="411" spans="74:237" ht="19" hidden="1" customHeight="1">
      <c r="EJ411" s="1849" t="str">
        <f>IF(GF513=0,0,GF513)</f>
        <v/>
      </c>
      <c r="EK411" s="1849"/>
      <c r="EL411" s="1849"/>
      <c r="EM411" s="1849"/>
      <c r="EN411" s="1849"/>
      <c r="EO411" s="1849"/>
      <c r="EP411" s="1849"/>
      <c r="EQ411" s="1849"/>
      <c r="ER411" s="1849"/>
      <c r="ES411" s="1849"/>
      <c r="FU411" s="608"/>
      <c r="FV411" s="56"/>
      <c r="FW411" s="56"/>
      <c r="FX411" s="56"/>
      <c r="FY411" s="56"/>
      <c r="FZ411" s="56"/>
      <c r="GA411" s="56"/>
      <c r="GB411" s="56"/>
      <c r="GC411" s="56"/>
      <c r="GD411" s="56"/>
      <c r="GE411" s="608"/>
      <c r="GF411" s="56"/>
      <c r="GG411" s="56"/>
      <c r="GH411" s="56"/>
      <c r="GI411" s="56"/>
      <c r="GJ411" s="56"/>
      <c r="GK411" s="608"/>
      <c r="GL411" s="608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629"/>
      <c r="GY411" s="630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  <c r="HN411" s="56"/>
      <c r="HO411" s="56"/>
      <c r="HP411" s="56"/>
      <c r="HQ411" s="56"/>
      <c r="HR411" s="56"/>
      <c r="HS411" s="56"/>
      <c r="HT411" s="630"/>
      <c r="HU411" s="630"/>
      <c r="HV411" s="56"/>
      <c r="HW411" s="56"/>
      <c r="HX411" s="56"/>
      <c r="HY411" s="56"/>
      <c r="HZ411" s="56"/>
      <c r="IA411" s="56"/>
      <c r="IB411" s="56"/>
      <c r="IC411" s="56"/>
    </row>
    <row r="412" spans="74:237" ht="19" hidden="1" customHeight="1">
      <c r="FU412" s="608"/>
      <c r="FV412" s="56"/>
      <c r="FW412" s="56"/>
      <c r="FX412" s="56"/>
      <c r="FY412" s="56"/>
      <c r="FZ412" s="56"/>
      <c r="GA412" s="56"/>
      <c r="GB412" s="56"/>
      <c r="GC412" s="56"/>
      <c r="GD412" s="56"/>
      <c r="GE412" s="608"/>
      <c r="GF412" s="56"/>
      <c r="GG412" s="56"/>
      <c r="GH412" s="56"/>
      <c r="GI412" s="56"/>
      <c r="GJ412" s="56"/>
      <c r="GK412" s="608"/>
      <c r="GL412" s="608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629"/>
      <c r="GY412" s="630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  <c r="HN412" s="56"/>
      <c r="HO412" s="56"/>
      <c r="HP412" s="56"/>
      <c r="HQ412" s="56"/>
      <c r="HR412" s="56"/>
      <c r="HS412" s="56"/>
      <c r="HT412" s="630"/>
      <c r="HU412" s="630"/>
      <c r="HV412" s="56"/>
      <c r="HW412" s="56"/>
      <c r="HX412" s="56"/>
      <c r="HY412" s="56"/>
      <c r="HZ412" s="56"/>
      <c r="IA412" s="56"/>
      <c r="IB412" s="56"/>
      <c r="IC412" s="56"/>
    </row>
    <row r="413" spans="74:237" ht="19" hidden="1" customHeight="1">
      <c r="BV413" s="401"/>
      <c r="BY413" s="1085"/>
      <c r="BZ413" s="1085"/>
      <c r="CA413" s="1085"/>
      <c r="CB413" s="1851" t="s">
        <v>61</v>
      </c>
      <c r="CC413" s="1851"/>
      <c r="CD413" s="1851"/>
      <c r="CE413" s="1851"/>
      <c r="CF413" s="1086"/>
      <c r="CG413" s="1086"/>
      <c r="CH413" s="1830" t="s">
        <v>211</v>
      </c>
      <c r="CI413" s="1830"/>
      <c r="CJ413" s="1830"/>
      <c r="CK413" s="1830"/>
      <c r="CL413" s="1830"/>
      <c r="CM413" s="1830"/>
      <c r="CN413" s="1830"/>
      <c r="CO413" s="1830"/>
      <c r="CP413" s="1830"/>
      <c r="CQ413" s="1830"/>
      <c r="CR413" s="1830"/>
      <c r="CS413" s="1087"/>
      <c r="CT413" s="1851" t="s">
        <v>212</v>
      </c>
      <c r="CU413" s="1851"/>
      <c r="CV413" s="1851"/>
      <c r="CW413" s="1851"/>
      <c r="CX413" s="1851"/>
      <c r="CY413" s="1851"/>
      <c r="CZ413" s="1851"/>
      <c r="DA413" s="1851"/>
      <c r="DB413" s="1851"/>
      <c r="DC413" s="1851"/>
      <c r="DD413" s="1851"/>
      <c r="FU413" s="608"/>
      <c r="FV413" s="56"/>
      <c r="FW413" s="56"/>
      <c r="FX413" s="56"/>
      <c r="FY413" s="56"/>
      <c r="FZ413" s="56"/>
      <c r="GA413" s="56"/>
      <c r="GB413" s="56"/>
      <c r="GC413" s="56"/>
      <c r="GD413" s="56"/>
      <c r="GE413" s="608"/>
      <c r="GF413" s="56"/>
      <c r="GG413" s="56"/>
      <c r="GH413" s="56"/>
      <c r="GI413" s="56"/>
      <c r="GJ413" s="56"/>
      <c r="GK413" s="608"/>
      <c r="GL413" s="608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629"/>
      <c r="GY413" s="630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  <c r="HN413" s="56"/>
      <c r="HO413" s="56"/>
      <c r="HP413" s="56"/>
      <c r="HQ413" s="56"/>
      <c r="HR413" s="56"/>
      <c r="HS413" s="56"/>
      <c r="HT413" s="630"/>
      <c r="HU413" s="630"/>
      <c r="HV413" s="56"/>
      <c r="HW413" s="56"/>
      <c r="HX413" s="56"/>
      <c r="HY413" s="56"/>
      <c r="HZ413" s="56"/>
      <c r="IA413" s="56"/>
      <c r="IB413" s="56"/>
      <c r="IC413" s="56"/>
    </row>
    <row r="414" spans="74:237" ht="19" hidden="1" customHeight="1">
      <c r="BV414" s="401"/>
      <c r="BX414" s="1085"/>
      <c r="BY414" s="1085"/>
      <c r="BZ414" s="1085"/>
      <c r="CA414" s="1085"/>
      <c r="CB414" s="1851"/>
      <c r="CC414" s="1851"/>
      <c r="CD414" s="1851"/>
      <c r="CE414" s="1851"/>
      <c r="CF414" s="1086"/>
      <c r="CG414" s="1086"/>
      <c r="CH414" s="1830"/>
      <c r="CI414" s="1830"/>
      <c r="CJ414" s="1830"/>
      <c r="CK414" s="1830"/>
      <c r="CL414" s="1830"/>
      <c r="CM414" s="1830"/>
      <c r="CN414" s="1830"/>
      <c r="CO414" s="1830"/>
      <c r="CP414" s="1830"/>
      <c r="CQ414" s="1830"/>
      <c r="CR414" s="1830"/>
      <c r="CS414" s="1087"/>
      <c r="CT414" s="1851"/>
      <c r="CU414" s="1851"/>
      <c r="CV414" s="1851"/>
      <c r="CW414" s="1851"/>
      <c r="CX414" s="1851"/>
      <c r="CY414" s="1851"/>
      <c r="CZ414" s="1851"/>
      <c r="DA414" s="1851"/>
      <c r="DB414" s="1851"/>
      <c r="DC414" s="1851"/>
      <c r="DD414" s="1851"/>
      <c r="FU414" s="608"/>
      <c r="FV414" s="56"/>
      <c r="FW414" s="56"/>
      <c r="FX414" s="56"/>
      <c r="FY414" s="56"/>
      <c r="FZ414" s="56"/>
      <c r="GA414" s="56"/>
      <c r="GB414" s="56"/>
      <c r="GC414" s="56"/>
      <c r="GD414" s="56"/>
      <c r="GE414" s="608"/>
      <c r="GF414" s="56"/>
      <c r="GG414" s="56"/>
      <c r="GH414" s="56"/>
      <c r="GI414" s="56"/>
      <c r="GJ414" s="56"/>
      <c r="GK414" s="608"/>
      <c r="GL414" s="608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629"/>
      <c r="GY414" s="630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  <c r="HN414" s="56"/>
      <c r="HO414" s="56"/>
      <c r="HP414" s="56"/>
      <c r="HQ414" s="56"/>
      <c r="HR414" s="56"/>
      <c r="HS414" s="56"/>
      <c r="HT414" s="630"/>
      <c r="HU414" s="630"/>
      <c r="HV414" s="56"/>
      <c r="HW414" s="56"/>
      <c r="HX414" s="56"/>
      <c r="HY414" s="56"/>
      <c r="HZ414" s="56"/>
      <c r="IA414" s="56"/>
      <c r="IB414" s="56"/>
      <c r="IC414" s="56"/>
    </row>
    <row r="415" spans="74:237" ht="19" hidden="1" customHeight="1">
      <c r="BV415" s="401"/>
      <c r="BX415" s="1085"/>
      <c r="BY415" s="1085"/>
      <c r="BZ415" s="1085"/>
      <c r="CA415" s="1085"/>
      <c r="CB415" s="1851"/>
      <c r="CC415" s="1851"/>
      <c r="CD415" s="1851"/>
      <c r="CE415" s="1851"/>
      <c r="CF415" s="1086"/>
      <c r="CG415" s="1086"/>
      <c r="CH415" s="1830"/>
      <c r="CI415" s="1830"/>
      <c r="CJ415" s="1830"/>
      <c r="CK415" s="1830"/>
      <c r="CL415" s="1830"/>
      <c r="CM415" s="1830"/>
      <c r="CN415" s="1830"/>
      <c r="CO415" s="1830"/>
      <c r="CP415" s="1830"/>
      <c r="CQ415" s="1830"/>
      <c r="CR415" s="1830"/>
      <c r="CS415" s="1087"/>
      <c r="CT415" s="1851"/>
      <c r="CU415" s="1851"/>
      <c r="CV415" s="1851"/>
      <c r="CW415" s="1851"/>
      <c r="CX415" s="1851"/>
      <c r="CY415" s="1851"/>
      <c r="CZ415" s="1851"/>
      <c r="DA415" s="1851"/>
      <c r="DB415" s="1851"/>
      <c r="DC415" s="1851"/>
      <c r="DD415" s="1851"/>
      <c r="FU415" s="608"/>
      <c r="FV415" s="56"/>
      <c r="FW415" s="56"/>
      <c r="FX415" s="56"/>
      <c r="FY415" s="56"/>
      <c r="FZ415" s="56"/>
      <c r="GA415" s="56"/>
      <c r="GB415" s="56"/>
      <c r="GC415" s="56"/>
      <c r="GD415" s="56"/>
      <c r="GE415" s="608"/>
      <c r="GF415" s="56"/>
      <c r="GG415" s="56"/>
      <c r="GH415" s="56"/>
      <c r="GI415" s="56"/>
      <c r="GJ415" s="56"/>
      <c r="GK415" s="608"/>
      <c r="GL415" s="608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629"/>
      <c r="GY415" s="630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  <c r="HN415" s="56"/>
      <c r="HO415" s="56"/>
      <c r="HP415" s="56"/>
      <c r="HQ415" s="56"/>
      <c r="HR415" s="56"/>
      <c r="HS415" s="56"/>
      <c r="HT415" s="630"/>
      <c r="HU415" s="630"/>
      <c r="HV415" s="56"/>
      <c r="HW415" s="56"/>
      <c r="HX415" s="56"/>
      <c r="HY415" s="56"/>
      <c r="HZ415" s="56"/>
      <c r="IA415" s="56"/>
      <c r="IB415" s="56"/>
      <c r="IC415" s="56"/>
    </row>
    <row r="416" spans="74:237" ht="19" hidden="1" customHeight="1">
      <c r="BV416" s="401"/>
      <c r="BX416" s="1085"/>
      <c r="BY416" s="1085"/>
      <c r="BZ416" s="1085"/>
      <c r="CA416" s="1085"/>
      <c r="CB416" s="1851"/>
      <c r="CC416" s="1851"/>
      <c r="CD416" s="1851"/>
      <c r="CE416" s="1851"/>
      <c r="CF416" s="1086"/>
      <c r="CG416" s="1086"/>
      <c r="CH416" s="1830"/>
      <c r="CI416" s="1830"/>
      <c r="CJ416" s="1830"/>
      <c r="CK416" s="1830"/>
      <c r="CL416" s="1830"/>
      <c r="CM416" s="1830"/>
      <c r="CN416" s="1830"/>
      <c r="CO416" s="1830"/>
      <c r="CP416" s="1830"/>
      <c r="CQ416" s="1830"/>
      <c r="CR416" s="1830"/>
      <c r="CS416" s="1087"/>
      <c r="CT416" s="1851"/>
      <c r="CU416" s="1851"/>
      <c r="CV416" s="1851"/>
      <c r="CW416" s="1851"/>
      <c r="CX416" s="1851"/>
      <c r="CY416" s="1851"/>
      <c r="CZ416" s="1851"/>
      <c r="DA416" s="1851"/>
      <c r="DB416" s="1851"/>
      <c r="DC416" s="1851"/>
      <c r="DD416" s="1851"/>
      <c r="FU416" s="608"/>
      <c r="FV416" s="56"/>
      <c r="FW416" s="56"/>
      <c r="FX416" s="56"/>
      <c r="FY416" s="56"/>
      <c r="FZ416" s="56"/>
      <c r="GA416" s="56"/>
      <c r="GB416" s="56"/>
      <c r="GC416" s="56"/>
      <c r="GD416" s="56"/>
      <c r="GE416" s="608"/>
      <c r="GF416" s="56"/>
      <c r="GG416" s="56"/>
      <c r="GH416" s="56"/>
      <c r="GI416" s="56"/>
      <c r="GJ416" s="56"/>
      <c r="GK416" s="608"/>
      <c r="GL416" s="608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629"/>
      <c r="GY416" s="630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  <c r="HN416" s="56"/>
      <c r="HO416" s="56"/>
      <c r="HP416" s="56"/>
      <c r="HQ416" s="56"/>
      <c r="HR416" s="56"/>
      <c r="HS416" s="56"/>
      <c r="HT416" s="630"/>
      <c r="HU416" s="630"/>
      <c r="HV416" s="56"/>
      <c r="HW416" s="56"/>
      <c r="HX416" s="56"/>
      <c r="HY416" s="56"/>
      <c r="HZ416" s="56"/>
      <c r="IA416" s="56"/>
      <c r="IB416" s="56"/>
      <c r="IC416" s="56"/>
    </row>
    <row r="417" spans="74:237" ht="19" hidden="1" customHeight="1">
      <c r="BV417" s="401"/>
      <c r="BX417" s="1085"/>
      <c r="BY417" s="1085"/>
      <c r="BZ417" s="1085"/>
      <c r="CA417" s="1085"/>
      <c r="CB417" s="1851"/>
      <c r="CC417" s="1851"/>
      <c r="CD417" s="1851"/>
      <c r="CE417" s="1851"/>
      <c r="CF417" s="1086"/>
      <c r="CG417" s="1086"/>
      <c r="CH417" s="1830"/>
      <c r="CI417" s="1830"/>
      <c r="CJ417" s="1830"/>
      <c r="CK417" s="1830"/>
      <c r="CL417" s="1830"/>
      <c r="CM417" s="1830"/>
      <c r="CN417" s="1830"/>
      <c r="CO417" s="1830"/>
      <c r="CP417" s="1830"/>
      <c r="CQ417" s="1830"/>
      <c r="CR417" s="1830"/>
      <c r="CS417" s="1087"/>
      <c r="CT417" s="1087"/>
      <c r="CU417" s="1086"/>
      <c r="CV417" s="1086"/>
      <c r="CW417" s="1086"/>
      <c r="CX417" s="1086"/>
      <c r="CY417" s="1086"/>
      <c r="CZ417" s="1086"/>
      <c r="DA417" s="1086"/>
      <c r="DB417" s="1086"/>
      <c r="DC417" s="1086"/>
      <c r="DD417" s="1086"/>
      <c r="FU417" s="608"/>
      <c r="FV417" s="56"/>
      <c r="FW417" s="56"/>
      <c r="FX417" s="56"/>
      <c r="FY417" s="56"/>
      <c r="FZ417" s="56"/>
      <c r="GA417" s="56"/>
      <c r="GB417" s="56"/>
      <c r="GC417" s="56"/>
      <c r="GD417" s="56"/>
      <c r="GE417" s="608"/>
      <c r="GF417" s="56"/>
      <c r="GG417" s="56"/>
      <c r="GH417" s="56"/>
      <c r="GI417" s="56"/>
      <c r="GJ417" s="56"/>
      <c r="GK417" s="608"/>
      <c r="GL417" s="608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629"/>
      <c r="GY417" s="630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  <c r="HN417" s="56"/>
      <c r="HO417" s="56"/>
      <c r="HP417" s="56"/>
      <c r="HQ417" s="56"/>
      <c r="HR417" s="56"/>
      <c r="HS417" s="56"/>
      <c r="HT417" s="630"/>
      <c r="HU417" s="630"/>
      <c r="HV417" s="56"/>
      <c r="HW417" s="56"/>
      <c r="HX417" s="56"/>
      <c r="HY417" s="56"/>
      <c r="HZ417" s="56"/>
      <c r="IA417" s="56"/>
      <c r="IB417" s="56"/>
      <c r="IC417" s="56"/>
    </row>
    <row r="418" spans="74:237" ht="19" hidden="1" customHeight="1">
      <c r="BV418" s="401"/>
      <c r="BX418" s="1085"/>
      <c r="BY418" s="1085"/>
      <c r="BZ418" s="1085"/>
      <c r="CA418" s="1085"/>
      <c r="CB418" s="1851"/>
      <c r="CC418" s="1851"/>
      <c r="CD418" s="1851"/>
      <c r="CE418" s="1851"/>
      <c r="CF418" s="1086"/>
      <c r="CG418" s="1086"/>
      <c r="CH418" s="1830"/>
      <c r="CI418" s="1830"/>
      <c r="CJ418" s="1830"/>
      <c r="CK418" s="1830"/>
      <c r="CL418" s="1830"/>
      <c r="CM418" s="1830"/>
      <c r="CN418" s="1830"/>
      <c r="CO418" s="1830"/>
      <c r="CP418" s="1830"/>
      <c r="CQ418" s="1830"/>
      <c r="CR418" s="1830"/>
      <c r="CS418" s="1087"/>
      <c r="CT418" s="1087"/>
      <c r="CU418" s="1086"/>
      <c r="CV418" s="1086"/>
      <c r="CW418" s="1086"/>
      <c r="CX418" s="1086"/>
      <c r="CY418" s="1086"/>
      <c r="CZ418" s="1086"/>
      <c r="DA418" s="1086"/>
      <c r="DB418" s="1086"/>
      <c r="DC418" s="1086"/>
      <c r="DD418" s="1086"/>
      <c r="FU418" s="608"/>
      <c r="FV418" s="56"/>
      <c r="FW418" s="56"/>
      <c r="FX418" s="56"/>
      <c r="FY418" s="56"/>
      <c r="FZ418" s="56"/>
      <c r="GA418" s="56"/>
      <c r="GB418" s="56"/>
      <c r="GC418" s="56"/>
      <c r="GD418" s="56"/>
      <c r="GE418" s="608"/>
      <c r="GF418" s="56"/>
      <c r="GG418" s="56"/>
      <c r="GH418" s="56"/>
      <c r="GI418" s="56"/>
      <c r="GJ418" s="56"/>
      <c r="GK418" s="608"/>
      <c r="GL418" s="608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629"/>
      <c r="GY418" s="630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  <c r="HN418" s="56"/>
      <c r="HO418" s="56"/>
      <c r="HP418" s="56"/>
      <c r="HQ418" s="56"/>
      <c r="HR418" s="56"/>
      <c r="HS418" s="56"/>
      <c r="HT418" s="630"/>
      <c r="HU418" s="630"/>
      <c r="HV418" s="56"/>
      <c r="HW418" s="56"/>
      <c r="HX418" s="56"/>
      <c r="HY418" s="56"/>
      <c r="HZ418" s="56"/>
      <c r="IA418" s="56"/>
      <c r="IB418" s="56"/>
      <c r="IC418" s="56"/>
    </row>
    <row r="419" spans="74:237" ht="19" hidden="1" customHeight="1">
      <c r="BV419" s="401"/>
      <c r="BX419" s="1085"/>
      <c r="BY419" s="1085"/>
      <c r="BZ419" s="1085"/>
      <c r="CA419" s="1085"/>
      <c r="CB419" s="1086"/>
      <c r="CC419" s="1086"/>
      <c r="CD419" s="1086"/>
      <c r="CE419" s="1086"/>
      <c r="CF419" s="1086"/>
      <c r="CG419" s="1086"/>
      <c r="CH419" s="1086"/>
      <c r="CI419" s="1086"/>
      <c r="CJ419" s="1086"/>
      <c r="CK419" s="1086"/>
      <c r="CL419" s="1086"/>
      <c r="CM419" s="1086"/>
      <c r="CN419" s="1086"/>
      <c r="CO419" s="1086"/>
      <c r="CP419" s="1086"/>
      <c r="CQ419" s="1086"/>
      <c r="CR419" s="1086"/>
      <c r="CS419" s="1086"/>
      <c r="CT419" s="1086"/>
      <c r="CU419" s="1086"/>
      <c r="CV419" s="1086"/>
      <c r="CW419" s="1086"/>
      <c r="CX419" s="1086"/>
      <c r="CY419" s="1086"/>
      <c r="CZ419" s="1086"/>
      <c r="DA419" s="1086"/>
      <c r="DB419" s="1086"/>
      <c r="DC419" s="1086"/>
      <c r="DD419" s="1086"/>
      <c r="FU419" s="608"/>
      <c r="FV419" s="56"/>
      <c r="FW419" s="56"/>
      <c r="FX419" s="56"/>
      <c r="FY419" s="56"/>
      <c r="FZ419" s="56"/>
      <c r="GA419" s="56"/>
      <c r="GB419" s="56"/>
      <c r="GC419" s="56"/>
      <c r="GD419" s="56"/>
      <c r="GE419" s="608"/>
      <c r="GF419" s="56"/>
      <c r="GG419" s="56"/>
      <c r="GH419" s="56"/>
      <c r="GI419" s="56"/>
      <c r="GJ419" s="56"/>
      <c r="GK419" s="608"/>
      <c r="GL419" s="608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629"/>
      <c r="GY419" s="630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  <c r="HN419" s="56"/>
      <c r="HO419" s="56"/>
      <c r="HP419" s="56"/>
      <c r="HQ419" s="56"/>
      <c r="HR419" s="56"/>
      <c r="HS419" s="56"/>
      <c r="HT419" s="630"/>
      <c r="HU419" s="630"/>
      <c r="HV419" s="56"/>
      <c r="HW419" s="56"/>
      <c r="HX419" s="56"/>
      <c r="HY419" s="56"/>
      <c r="HZ419" s="56"/>
      <c r="IA419" s="56"/>
      <c r="IB419" s="56"/>
      <c r="IC419" s="56"/>
    </row>
    <row r="420" spans="74:237" ht="19" hidden="1" customHeight="1">
      <c r="BV420" s="401"/>
      <c r="BX420" s="1085"/>
      <c r="BY420" s="1085"/>
      <c r="BZ420" s="1085"/>
      <c r="CA420" s="1085"/>
      <c r="CC420" s="1842" t="s">
        <v>213</v>
      </c>
      <c r="CD420" s="1842"/>
      <c r="CE420" s="1842"/>
      <c r="CF420" s="1086"/>
      <c r="CG420" s="1086"/>
      <c r="CI420" s="1088"/>
      <c r="CJ420" s="1088"/>
      <c r="CK420" s="1088"/>
      <c r="CL420" s="1088"/>
      <c r="CM420" s="1088"/>
      <c r="CN420" s="1088"/>
      <c r="CO420" s="1842" t="s">
        <v>214</v>
      </c>
      <c r="CP420" s="1842"/>
      <c r="CQ420" s="1842"/>
      <c r="CR420" s="1842"/>
      <c r="CS420" s="1086"/>
      <c r="CT420" s="1086"/>
      <c r="CU420" s="1830" t="s">
        <v>150</v>
      </c>
      <c r="CV420" s="1830"/>
      <c r="CW420" s="1830"/>
      <c r="CX420" s="1830"/>
      <c r="CY420" s="1830"/>
      <c r="CZ420" s="1830"/>
      <c r="DA420" s="1830"/>
      <c r="DB420" s="1830"/>
      <c r="DC420" s="1830"/>
      <c r="DD420" s="1830"/>
      <c r="FU420" s="608"/>
      <c r="FV420" s="56"/>
      <c r="FW420" s="56"/>
      <c r="FX420" s="56"/>
      <c r="FY420" s="56"/>
      <c r="FZ420" s="56"/>
      <c r="GA420" s="56"/>
      <c r="GB420" s="56"/>
      <c r="GC420" s="56"/>
      <c r="GD420" s="56"/>
      <c r="GE420" s="608"/>
      <c r="GF420" s="56"/>
      <c r="GG420" s="56"/>
      <c r="GH420" s="56"/>
      <c r="GI420" s="56"/>
      <c r="GJ420" s="56"/>
      <c r="GK420" s="608"/>
      <c r="GL420" s="608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629"/>
      <c r="GY420" s="630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  <c r="HN420" s="56"/>
      <c r="HO420" s="56"/>
      <c r="HP420" s="56"/>
      <c r="HQ420" s="56"/>
      <c r="HR420" s="56"/>
      <c r="HS420" s="56"/>
      <c r="HT420" s="630"/>
      <c r="HU420" s="630"/>
      <c r="HV420" s="56"/>
      <c r="HW420" s="56"/>
      <c r="HX420" s="56"/>
      <c r="HY420" s="56"/>
      <c r="HZ420" s="56"/>
      <c r="IA420" s="56"/>
      <c r="IB420" s="56"/>
      <c r="IC420" s="56"/>
    </row>
    <row r="421" spans="74:237" ht="19" hidden="1" customHeight="1">
      <c r="BV421" s="401"/>
      <c r="BX421" s="1085"/>
      <c r="BY421" s="1085"/>
      <c r="BZ421" s="1085"/>
      <c r="CA421" s="1085"/>
      <c r="CC421" s="1842" t="s">
        <v>215</v>
      </c>
      <c r="CD421" s="1842"/>
      <c r="CE421" s="1842"/>
      <c r="CF421" s="1086"/>
      <c r="CG421" s="1086"/>
      <c r="CI421" s="1088"/>
      <c r="CJ421" s="1088"/>
      <c r="CK421" s="1088"/>
      <c r="CL421" s="1088"/>
      <c r="CM421" s="1088"/>
      <c r="CN421" s="1088"/>
      <c r="CO421" s="1842" t="s">
        <v>216</v>
      </c>
      <c r="CP421" s="1842"/>
      <c r="CQ421" s="1842"/>
      <c r="CR421" s="1842"/>
      <c r="CS421" s="1086"/>
      <c r="CT421" s="1086"/>
      <c r="DB421" s="1843" t="s">
        <v>217</v>
      </c>
      <c r="DC421" s="1843"/>
      <c r="DD421" s="1843"/>
      <c r="FU421" s="608"/>
      <c r="FV421" s="56"/>
      <c r="FW421" s="56"/>
      <c r="FX421" s="56"/>
      <c r="FY421" s="56"/>
      <c r="FZ421" s="56"/>
      <c r="GA421" s="56"/>
      <c r="GB421" s="56"/>
      <c r="GC421" s="56"/>
      <c r="GD421" s="56"/>
      <c r="GE421" s="608"/>
      <c r="GF421" s="56"/>
      <c r="GG421" s="56"/>
      <c r="GH421" s="56"/>
      <c r="GI421" s="56"/>
      <c r="GJ421" s="56"/>
      <c r="GK421" s="608"/>
      <c r="GL421" s="608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629"/>
      <c r="GY421" s="630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  <c r="HN421" s="56"/>
      <c r="HO421" s="56"/>
      <c r="HP421" s="56"/>
      <c r="HQ421" s="56"/>
      <c r="HR421" s="56"/>
      <c r="HS421" s="56"/>
      <c r="HT421" s="630"/>
      <c r="HU421" s="630"/>
      <c r="HV421" s="56"/>
      <c r="HW421" s="56"/>
      <c r="HX421" s="56"/>
      <c r="HY421" s="56"/>
      <c r="HZ421" s="56"/>
      <c r="IA421" s="56"/>
      <c r="IB421" s="56"/>
      <c r="IC421" s="56"/>
    </row>
    <row r="422" spans="74:237" ht="19" hidden="1" customHeight="1">
      <c r="BV422" s="401"/>
      <c r="BX422" s="1830" t="s">
        <v>218</v>
      </c>
      <c r="BY422" s="1830"/>
      <c r="BZ422" s="1830"/>
      <c r="CA422" s="1830"/>
      <c r="CB422" s="1830"/>
      <c r="CC422" s="1830"/>
      <c r="CD422" s="1830"/>
      <c r="CE422" s="1830"/>
      <c r="CF422" s="1086"/>
      <c r="CG422" s="1086"/>
      <c r="CH422" s="1844"/>
      <c r="CI422" s="1844"/>
      <c r="CJ422" s="1844"/>
      <c r="CK422" s="1844"/>
      <c r="CL422" s="1844"/>
      <c r="CM422" s="1844"/>
      <c r="CN422" s="1844"/>
      <c r="CO422" s="1842" t="s">
        <v>219</v>
      </c>
      <c r="CP422" s="1842"/>
      <c r="CQ422" s="1842"/>
      <c r="CR422" s="1842"/>
      <c r="CS422" s="1086" t="s">
        <v>220</v>
      </c>
      <c r="CT422" s="1086"/>
      <c r="DB422" s="1086" t="s">
        <v>36</v>
      </c>
      <c r="DC422" s="1086"/>
      <c r="DD422" s="1086"/>
      <c r="FU422" s="608"/>
      <c r="FV422" s="56"/>
      <c r="FW422" s="56"/>
      <c r="FX422" s="56"/>
      <c r="FY422" s="56"/>
      <c r="FZ422" s="56"/>
      <c r="GA422" s="56"/>
      <c r="GB422" s="56"/>
      <c r="GC422" s="56"/>
      <c r="GD422" s="56"/>
      <c r="GE422" s="608"/>
      <c r="GF422" s="56"/>
      <c r="GG422" s="56"/>
      <c r="GH422" s="56"/>
      <c r="GI422" s="56"/>
      <c r="GJ422" s="56"/>
      <c r="GK422" s="608"/>
      <c r="GL422" s="608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629"/>
      <c r="GY422" s="630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  <c r="HN422" s="56"/>
      <c r="HO422" s="56"/>
      <c r="HP422" s="56"/>
      <c r="HQ422" s="56"/>
      <c r="HR422" s="56"/>
      <c r="HS422" s="56"/>
      <c r="HT422" s="630"/>
      <c r="HU422" s="630"/>
      <c r="HV422" s="56"/>
      <c r="HW422" s="56"/>
      <c r="HX422" s="56"/>
      <c r="HY422" s="56"/>
      <c r="HZ422" s="56"/>
      <c r="IA422" s="56"/>
      <c r="IB422" s="56"/>
      <c r="IC422" s="56"/>
    </row>
    <row r="423" spans="74:237" ht="19" hidden="1" customHeight="1">
      <c r="BV423" s="401"/>
      <c r="BX423" s="1086"/>
      <c r="BY423" s="1086"/>
      <c r="BZ423" s="1086"/>
      <c r="CA423" s="1086"/>
      <c r="CB423" s="1086"/>
      <c r="CC423" s="1086"/>
      <c r="CD423" s="1086"/>
      <c r="CE423" s="1086"/>
      <c r="CF423" s="1086"/>
      <c r="CG423" s="1086"/>
      <c r="CH423" s="1086"/>
      <c r="CI423" s="1086"/>
      <c r="CJ423" s="1086"/>
      <c r="CK423" s="1086"/>
      <c r="CL423" s="1086"/>
      <c r="CM423" s="1086"/>
      <c r="CN423" s="1086"/>
      <c r="CO423" s="1086"/>
      <c r="CP423" s="1086"/>
      <c r="CQ423" s="1086"/>
      <c r="CR423" s="1086"/>
      <c r="CS423" s="1086"/>
      <c r="CT423" s="1086"/>
      <c r="CU423" s="1086"/>
      <c r="CV423" s="1086"/>
      <c r="CW423" s="1086"/>
      <c r="CX423" s="1086"/>
      <c r="CY423" s="1086"/>
      <c r="CZ423" s="1086"/>
      <c r="DA423" s="1086"/>
      <c r="DB423" s="1086"/>
      <c r="DC423" s="1086"/>
      <c r="DD423" s="1086"/>
      <c r="FU423" s="608"/>
      <c r="FV423" s="56"/>
      <c r="FW423" s="56"/>
      <c r="FX423" s="56"/>
      <c r="FY423" s="56"/>
      <c r="FZ423" s="56"/>
      <c r="GA423" s="56"/>
      <c r="GB423" s="56"/>
      <c r="GC423" s="56"/>
      <c r="GD423" s="56"/>
      <c r="GE423" s="608"/>
      <c r="GF423" s="56"/>
      <c r="GG423" s="56"/>
      <c r="GH423" s="56"/>
      <c r="GI423" s="56"/>
      <c r="GJ423" s="56"/>
      <c r="GK423" s="608"/>
      <c r="GL423" s="608"/>
      <c r="GM423" s="56"/>
      <c r="GN423" s="56"/>
      <c r="GO423" s="56"/>
      <c r="GP423" s="56"/>
      <c r="GQ423" s="56"/>
      <c r="GR423" s="56"/>
      <c r="GS423" s="56"/>
      <c r="GT423" s="56"/>
      <c r="GU423" s="56"/>
      <c r="GV423" s="56"/>
      <c r="GW423" s="56"/>
      <c r="GX423" s="629"/>
      <c r="GY423" s="630"/>
      <c r="GZ423" s="56"/>
      <c r="HA423" s="56"/>
      <c r="HB423" s="56"/>
      <c r="HC423" s="56"/>
      <c r="HD423" s="56"/>
      <c r="HE423" s="56"/>
      <c r="HF423" s="56"/>
      <c r="HG423" s="56"/>
      <c r="HH423" s="56"/>
      <c r="HI423" s="56"/>
      <c r="HJ423" s="56"/>
      <c r="HK423" s="56"/>
      <c r="HL423" s="56"/>
      <c r="HM423" s="56"/>
      <c r="HN423" s="56"/>
      <c r="HO423" s="56"/>
      <c r="HP423" s="56"/>
      <c r="HQ423" s="56"/>
      <c r="HR423" s="56"/>
      <c r="HS423" s="56"/>
      <c r="HT423" s="630"/>
      <c r="HU423" s="630"/>
      <c r="HV423" s="56"/>
      <c r="HW423" s="56"/>
      <c r="HX423" s="56"/>
      <c r="HY423" s="56"/>
      <c r="HZ423" s="56"/>
      <c r="IA423" s="56"/>
      <c r="IB423" s="56"/>
      <c r="IC423" s="56"/>
    </row>
    <row r="424" spans="74:237" ht="19" hidden="1" customHeight="1">
      <c r="BV424" s="401"/>
      <c r="BX424" s="1086"/>
      <c r="BY424" s="1086"/>
      <c r="BZ424" s="1086"/>
      <c r="CA424" s="1086"/>
      <c r="CB424" s="1086"/>
      <c r="CC424" s="1086"/>
      <c r="CD424" s="1086"/>
      <c r="CE424" s="1086"/>
      <c r="CF424" s="1086"/>
      <c r="CG424" s="1086"/>
      <c r="CH424" s="1086"/>
      <c r="CI424" s="1086"/>
      <c r="CJ424" s="1086"/>
      <c r="CK424" s="1086"/>
      <c r="CL424" s="1086"/>
      <c r="CM424" s="1086"/>
      <c r="CN424" s="1086"/>
      <c r="CO424" s="1086"/>
      <c r="CP424" s="1086"/>
      <c r="CQ424" s="1086"/>
      <c r="CR424" s="1086"/>
      <c r="CS424" s="1086"/>
      <c r="CT424" s="1086"/>
      <c r="CU424" s="1086"/>
      <c r="CV424" s="1086"/>
      <c r="CW424" s="1086"/>
      <c r="CX424" s="1086"/>
      <c r="CY424" s="1086"/>
      <c r="CZ424" s="1086"/>
      <c r="DA424" s="1086"/>
      <c r="DB424" s="1086"/>
      <c r="DC424" s="1086"/>
      <c r="DD424" s="1086"/>
      <c r="FU424" s="608"/>
      <c r="FV424" s="56"/>
      <c r="FW424" s="56"/>
      <c r="FX424" s="56"/>
      <c r="FY424" s="56"/>
      <c r="FZ424" s="56"/>
      <c r="GA424" s="56"/>
      <c r="GB424" s="56"/>
      <c r="GC424" s="56"/>
      <c r="GD424" s="56"/>
      <c r="GE424" s="608"/>
      <c r="GF424" s="56"/>
      <c r="GG424" s="56"/>
      <c r="GH424" s="56"/>
      <c r="GI424" s="56"/>
      <c r="GJ424" s="56"/>
      <c r="GK424" s="608"/>
      <c r="GL424" s="608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629"/>
      <c r="GY424" s="630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  <c r="HN424" s="56"/>
      <c r="HO424" s="56"/>
      <c r="HP424" s="56"/>
      <c r="HQ424" s="56"/>
      <c r="HR424" s="56"/>
      <c r="HS424" s="56"/>
      <c r="HT424" s="630"/>
      <c r="HU424" s="630"/>
      <c r="HV424" s="56"/>
      <c r="HW424" s="56"/>
      <c r="HX424" s="56"/>
      <c r="HY424" s="56"/>
      <c r="HZ424" s="56"/>
      <c r="IA424" s="56"/>
      <c r="IB424" s="56"/>
      <c r="IC424" s="56"/>
    </row>
    <row r="425" spans="74:237" ht="19" hidden="1" customHeight="1">
      <c r="BV425" s="401"/>
      <c r="BX425" s="1086"/>
      <c r="BY425" s="1086"/>
      <c r="BZ425" s="1086"/>
      <c r="CA425" s="1086"/>
      <c r="CB425" s="1086"/>
      <c r="CC425" s="1086"/>
      <c r="CD425" s="1086"/>
      <c r="CE425" s="1086"/>
      <c r="CF425" s="1086"/>
      <c r="CG425" s="1086"/>
      <c r="CH425" s="1086"/>
      <c r="CI425" s="1086"/>
      <c r="CJ425" s="1086"/>
      <c r="CK425" s="1086"/>
      <c r="CL425" s="1086"/>
      <c r="CM425" s="1086"/>
      <c r="CN425" s="1086"/>
      <c r="CO425" s="1086"/>
      <c r="CP425" s="1086"/>
      <c r="CQ425" s="1086"/>
      <c r="CR425" s="1086"/>
      <c r="CS425" s="1086"/>
      <c r="CT425" s="1086"/>
      <c r="CU425" s="1086"/>
      <c r="CV425" s="1086"/>
      <c r="CW425" s="1086"/>
      <c r="CX425" s="1086"/>
      <c r="CY425" s="1086"/>
      <c r="CZ425" s="1086"/>
      <c r="DA425" s="1086"/>
      <c r="DB425" s="1086"/>
      <c r="DC425" s="1086"/>
      <c r="DD425" s="1086"/>
      <c r="FU425" s="608"/>
      <c r="FV425" s="56"/>
      <c r="FW425" s="56"/>
      <c r="FX425" s="56"/>
      <c r="FY425" s="56"/>
      <c r="FZ425" s="56"/>
      <c r="GA425" s="56"/>
      <c r="GB425" s="56"/>
      <c r="GC425" s="56"/>
      <c r="GD425" s="56"/>
      <c r="GE425" s="608"/>
      <c r="GF425" s="56"/>
      <c r="GG425" s="56"/>
      <c r="GH425" s="56"/>
      <c r="GI425" s="56"/>
      <c r="GJ425" s="56"/>
      <c r="GK425" s="608"/>
      <c r="GL425" s="608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629"/>
      <c r="GY425" s="630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  <c r="HN425" s="56"/>
      <c r="HO425" s="56"/>
      <c r="HP425" s="56"/>
      <c r="HQ425" s="56"/>
      <c r="HR425" s="56"/>
      <c r="HS425" s="56"/>
      <c r="HT425" s="630"/>
      <c r="HU425" s="630"/>
      <c r="HV425" s="56"/>
      <c r="HW425" s="56"/>
      <c r="HX425" s="56"/>
      <c r="HY425" s="56"/>
      <c r="HZ425" s="56"/>
      <c r="IA425" s="56"/>
      <c r="IB425" s="56"/>
      <c r="IC425" s="56"/>
    </row>
    <row r="426" spans="74:237" ht="19" hidden="1" customHeight="1">
      <c r="BV426" s="401"/>
      <c r="BX426" s="1830"/>
      <c r="BY426" s="1830"/>
      <c r="BZ426" s="1830"/>
      <c r="CA426" s="1830"/>
      <c r="CB426" s="1830"/>
      <c r="CC426" s="1830"/>
      <c r="CD426" s="1830"/>
      <c r="CE426" s="1830"/>
      <c r="CF426" s="1086"/>
      <c r="CG426" s="1086"/>
      <c r="CH426" s="1086"/>
      <c r="CI426" s="1086"/>
      <c r="CJ426" s="1086"/>
      <c r="CK426" s="1086"/>
      <c r="CL426" s="1086"/>
      <c r="CM426" s="1086"/>
      <c r="CN426" s="1086"/>
      <c r="CO426" s="1086"/>
      <c r="CP426" s="1086"/>
      <c r="CQ426" s="1086"/>
      <c r="CR426" s="1086"/>
      <c r="CS426" s="1086"/>
      <c r="CT426" s="1086"/>
      <c r="DD426" s="1086"/>
      <c r="FU426" s="608"/>
      <c r="FV426" s="56"/>
      <c r="FW426" s="56"/>
      <c r="FX426" s="56"/>
      <c r="FY426" s="56"/>
      <c r="FZ426" s="56"/>
      <c r="GA426" s="56"/>
      <c r="GB426" s="56"/>
      <c r="GC426" s="56"/>
      <c r="GD426" s="56"/>
      <c r="GE426" s="608"/>
      <c r="GF426" s="56"/>
      <c r="GG426" s="56"/>
      <c r="GH426" s="56"/>
      <c r="GI426" s="56"/>
      <c r="GJ426" s="56"/>
      <c r="GK426" s="608"/>
      <c r="GL426" s="608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629"/>
      <c r="GY426" s="630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  <c r="HN426" s="56"/>
      <c r="HO426" s="56"/>
      <c r="HP426" s="56"/>
      <c r="HQ426" s="56"/>
      <c r="HR426" s="56"/>
      <c r="HS426" s="56"/>
      <c r="HT426" s="630"/>
      <c r="HU426" s="630"/>
      <c r="HV426" s="56"/>
      <c r="HW426" s="56"/>
      <c r="HX426" s="56"/>
      <c r="HY426" s="56"/>
      <c r="HZ426" s="56"/>
      <c r="IA426" s="56"/>
      <c r="IB426" s="56"/>
      <c r="IC426" s="56"/>
    </row>
    <row r="427" spans="74:237" ht="19" hidden="1" customHeight="1">
      <c r="BV427" s="401"/>
      <c r="BX427" s="1830" t="s">
        <v>69</v>
      </c>
      <c r="BY427" s="1830"/>
      <c r="BZ427" s="1830"/>
      <c r="CA427" s="1830"/>
      <c r="CB427" s="1830"/>
      <c r="CC427" s="1830"/>
      <c r="CD427" s="1830"/>
      <c r="CE427" s="1830"/>
      <c r="CF427" s="1086"/>
      <c r="CG427" s="1086"/>
      <c r="CH427" s="1086"/>
      <c r="CI427" s="1086"/>
      <c r="CJ427" s="1086"/>
      <c r="CK427" s="1086"/>
      <c r="CL427" s="1086"/>
      <c r="CM427" s="1086"/>
      <c r="CN427" s="1086"/>
      <c r="CO427" s="1086"/>
      <c r="CP427" s="1086"/>
      <c r="CQ427" s="1086"/>
      <c r="CR427" s="1086"/>
      <c r="CS427" s="1086"/>
      <c r="CT427" s="1841" t="s">
        <v>72</v>
      </c>
      <c r="CU427" s="1841"/>
      <c r="CV427" s="1841"/>
      <c r="CW427" s="1841"/>
      <c r="CX427" s="1841"/>
      <c r="CY427" s="1841"/>
      <c r="CZ427" s="1841"/>
      <c r="DA427" s="1841"/>
      <c r="DB427" s="1841"/>
      <c r="DC427" s="1841"/>
      <c r="DD427" s="1841"/>
      <c r="FU427" s="608"/>
      <c r="FV427" s="56"/>
      <c r="FW427" s="56"/>
      <c r="FX427" s="56"/>
      <c r="FY427" s="56"/>
      <c r="FZ427" s="56"/>
      <c r="GA427" s="56"/>
      <c r="GB427" s="56"/>
      <c r="GC427" s="56"/>
      <c r="GD427" s="56"/>
      <c r="GE427" s="608"/>
      <c r="GF427" s="56"/>
      <c r="GG427" s="56"/>
      <c r="GH427" s="56"/>
      <c r="GI427" s="56"/>
      <c r="GJ427" s="56"/>
      <c r="GK427" s="608"/>
      <c r="GL427" s="608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629"/>
      <c r="GY427" s="630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  <c r="HN427" s="56"/>
      <c r="HO427" s="56"/>
      <c r="HP427" s="56"/>
      <c r="HQ427" s="56"/>
      <c r="HR427" s="56"/>
      <c r="HS427" s="56"/>
      <c r="HT427" s="630"/>
      <c r="HU427" s="630"/>
      <c r="HV427" s="56"/>
      <c r="HW427" s="56"/>
      <c r="HX427" s="56"/>
      <c r="HY427" s="56"/>
      <c r="HZ427" s="56"/>
      <c r="IA427" s="56"/>
      <c r="IB427" s="56"/>
      <c r="IC427" s="56"/>
    </row>
    <row r="428" spans="74:237" ht="69" hidden="1" customHeight="1">
      <c r="BV428" s="847"/>
      <c r="BW428" s="1090"/>
      <c r="BX428" s="1090"/>
      <c r="BY428" s="1090"/>
      <c r="BZ428" s="1090"/>
      <c r="CA428" s="1835" t="s">
        <v>218</v>
      </c>
      <c r="CB428" s="1836"/>
      <c r="CC428" s="1836"/>
      <c r="CD428" s="1836"/>
      <c r="CE428" s="1836"/>
      <c r="CF428" s="1836"/>
      <c r="CG428" s="1836"/>
      <c r="CH428" s="1836"/>
      <c r="CI428" s="1836"/>
      <c r="CJ428" s="1836"/>
      <c r="CK428" s="1836"/>
      <c r="CL428" s="1836"/>
      <c r="CM428" s="1836"/>
      <c r="CN428" s="1836"/>
      <c r="CO428" s="1836"/>
      <c r="CP428" s="1836"/>
      <c r="CQ428" s="1836"/>
      <c r="CR428" s="1836"/>
      <c r="CS428" s="1836"/>
      <c r="CT428" s="1836"/>
      <c r="CU428" s="1836"/>
      <c r="CV428" s="1836"/>
      <c r="CW428" s="1836"/>
      <c r="CX428" s="1836"/>
      <c r="CY428" s="1836"/>
      <c r="CZ428" s="1836"/>
      <c r="DA428" s="1836"/>
      <c r="DB428" s="1836"/>
      <c r="DC428" s="1836"/>
      <c r="DD428" s="1836"/>
      <c r="FU428" s="608"/>
      <c r="FV428" s="56"/>
      <c r="FW428" s="56"/>
      <c r="FX428" s="56"/>
      <c r="FY428" s="56"/>
      <c r="FZ428" s="56"/>
      <c r="GA428" s="56"/>
      <c r="GB428" s="56"/>
      <c r="GC428" s="56"/>
      <c r="GD428" s="56"/>
      <c r="GE428" s="608"/>
      <c r="GF428" s="56"/>
      <c r="GG428" s="56"/>
      <c r="GH428" s="56"/>
      <c r="GI428" s="56"/>
      <c r="GJ428" s="56"/>
      <c r="GK428" s="608"/>
      <c r="GL428" s="608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629"/>
      <c r="GY428" s="630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  <c r="HN428" s="56"/>
      <c r="HO428" s="56"/>
      <c r="HP428" s="56"/>
      <c r="HQ428" s="56"/>
      <c r="HR428" s="56"/>
      <c r="HS428" s="56"/>
      <c r="HT428" s="630"/>
      <c r="HU428" s="630"/>
      <c r="HV428" s="56"/>
      <c r="HW428" s="56"/>
      <c r="HX428" s="56"/>
      <c r="HY428" s="56"/>
      <c r="HZ428" s="56"/>
      <c r="IA428" s="56"/>
      <c r="IB428" s="56"/>
      <c r="IC428" s="56"/>
    </row>
    <row r="429" spans="74:237" ht="69" hidden="1" customHeight="1">
      <c r="BV429" s="847"/>
      <c r="BW429" s="1090"/>
      <c r="BX429" s="1090"/>
      <c r="BY429" s="1090"/>
      <c r="BZ429" s="1090"/>
      <c r="CA429" s="1835"/>
      <c r="CB429" s="1836"/>
      <c r="CC429" s="1836"/>
      <c r="CD429" s="1836"/>
      <c r="CE429" s="1836"/>
      <c r="CF429" s="1836"/>
      <c r="CG429" s="1836"/>
      <c r="CH429" s="1836"/>
      <c r="CI429" s="1836"/>
      <c r="CJ429" s="1836"/>
      <c r="CK429" s="1836"/>
      <c r="CL429" s="1836"/>
      <c r="CM429" s="1836"/>
      <c r="CN429" s="1836"/>
      <c r="CO429" s="1836"/>
      <c r="CP429" s="1836"/>
      <c r="CQ429" s="1836"/>
      <c r="CR429" s="1836"/>
      <c r="CS429" s="1836"/>
      <c r="CT429" s="1836"/>
      <c r="CU429" s="1836"/>
      <c r="CV429" s="1836"/>
      <c r="CW429" s="1836"/>
      <c r="CX429" s="1836"/>
      <c r="CY429" s="1836"/>
      <c r="CZ429" s="1836"/>
      <c r="DA429" s="1836"/>
      <c r="DB429" s="1836"/>
      <c r="DC429" s="1836"/>
      <c r="DD429" s="1836"/>
      <c r="FU429" s="608"/>
      <c r="FV429" s="56"/>
      <c r="FW429" s="56"/>
      <c r="FX429" s="56"/>
      <c r="FY429" s="56"/>
      <c r="FZ429" s="56"/>
      <c r="GA429" s="56"/>
      <c r="GB429" s="56"/>
      <c r="GC429" s="56"/>
      <c r="GD429" s="56"/>
      <c r="GE429" s="608"/>
      <c r="GF429" s="56"/>
      <c r="GG429" s="56"/>
      <c r="GH429" s="56"/>
      <c r="GI429" s="56"/>
      <c r="GJ429" s="56"/>
      <c r="GK429" s="608"/>
      <c r="GL429" s="608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629"/>
      <c r="GY429" s="630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  <c r="HN429" s="56"/>
      <c r="HO429" s="56"/>
      <c r="HP429" s="56"/>
      <c r="HQ429" s="56"/>
      <c r="HR429" s="56"/>
      <c r="HS429" s="56"/>
      <c r="HT429" s="630"/>
      <c r="HU429" s="630"/>
      <c r="HV429" s="56"/>
      <c r="HW429" s="56"/>
      <c r="HX429" s="56"/>
      <c r="HY429" s="56"/>
      <c r="HZ429" s="56"/>
      <c r="IA429" s="56"/>
      <c r="IB429" s="56"/>
      <c r="IC429" s="56"/>
    </row>
    <row r="430" spans="74:237" ht="69" hidden="1" customHeight="1">
      <c r="BV430" s="847"/>
      <c r="BW430" s="1090"/>
      <c r="BX430" s="1090"/>
      <c r="BY430" s="1090"/>
      <c r="BZ430" s="1090"/>
      <c r="CA430" s="1835"/>
      <c r="CB430" s="1836"/>
      <c r="CC430" s="1836"/>
      <c r="CD430" s="1836"/>
      <c r="CE430" s="1836"/>
      <c r="CF430" s="1836"/>
      <c r="CG430" s="1836"/>
      <c r="CH430" s="1836"/>
      <c r="CI430" s="1836"/>
      <c r="CJ430" s="1836"/>
      <c r="CK430" s="1836"/>
      <c r="CL430" s="1836"/>
      <c r="CM430" s="1836"/>
      <c r="CN430" s="1836"/>
      <c r="CO430" s="1836"/>
      <c r="CP430" s="1836"/>
      <c r="CQ430" s="1836"/>
      <c r="CR430" s="1836"/>
      <c r="CS430" s="1836"/>
      <c r="CT430" s="1836"/>
      <c r="CU430" s="1836"/>
      <c r="CV430" s="1836"/>
      <c r="CW430" s="1836"/>
      <c r="CX430" s="1836"/>
      <c r="CY430" s="1836"/>
      <c r="CZ430" s="1836"/>
      <c r="DA430" s="1836"/>
      <c r="DB430" s="1836"/>
      <c r="DC430" s="1836"/>
      <c r="DD430" s="1836"/>
      <c r="FU430" s="608"/>
      <c r="FV430" s="56"/>
      <c r="FW430" s="56"/>
      <c r="FX430" s="56"/>
      <c r="FY430" s="56"/>
      <c r="FZ430" s="56"/>
      <c r="GA430" s="56"/>
      <c r="GB430" s="56"/>
      <c r="GC430" s="56"/>
      <c r="GD430" s="56"/>
      <c r="GE430" s="608"/>
      <c r="GF430" s="56"/>
      <c r="GG430" s="56"/>
      <c r="GH430" s="56"/>
      <c r="GI430" s="56"/>
      <c r="GJ430" s="56"/>
      <c r="GK430" s="608"/>
      <c r="GL430" s="608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629"/>
      <c r="GY430" s="630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  <c r="HN430" s="56"/>
      <c r="HO430" s="56"/>
      <c r="HP430" s="56"/>
      <c r="HQ430" s="56"/>
      <c r="HR430" s="56"/>
      <c r="HS430" s="56"/>
      <c r="HT430" s="630"/>
      <c r="HU430" s="630"/>
      <c r="HV430" s="56"/>
      <c r="HW430" s="56"/>
      <c r="HX430" s="56"/>
      <c r="HY430" s="56"/>
      <c r="HZ430" s="56"/>
      <c r="IA430" s="56"/>
      <c r="IB430" s="56"/>
      <c r="IC430" s="56"/>
    </row>
    <row r="431" spans="74:237" ht="69" hidden="1" customHeight="1">
      <c r="BV431" s="847"/>
      <c r="BW431" s="1090"/>
      <c r="BX431" s="1090"/>
      <c r="BY431" s="1090"/>
      <c r="BZ431" s="1090"/>
      <c r="CA431" s="1835"/>
      <c r="CB431" s="1815" t="s">
        <v>221</v>
      </c>
      <c r="CC431" s="1815"/>
      <c r="CD431" s="1815"/>
      <c r="CE431" s="1815"/>
      <c r="CF431" s="1815"/>
      <c r="CG431" s="1815"/>
      <c r="CH431" s="1815"/>
      <c r="CI431" s="1815"/>
      <c r="CJ431" s="1815"/>
      <c r="CK431" s="1815"/>
      <c r="CL431" s="1815"/>
      <c r="CM431" s="1815"/>
      <c r="CN431" s="1815"/>
      <c r="CO431" s="1837" t="s">
        <v>222</v>
      </c>
      <c r="CP431" s="1837"/>
      <c r="CQ431" s="1837"/>
      <c r="CR431" s="1837"/>
      <c r="CS431" s="1838" t="s">
        <v>223</v>
      </c>
      <c r="CT431" s="1838"/>
      <c r="CU431" s="1838"/>
      <c r="CV431" s="1838"/>
      <c r="CW431" s="1838"/>
      <c r="CX431" s="1838"/>
      <c r="CY431" s="1838"/>
      <c r="CZ431" s="1838"/>
      <c r="DA431" s="1838"/>
      <c r="DB431" s="1838"/>
      <c r="DC431" s="1838"/>
      <c r="DD431" s="1838"/>
      <c r="FU431" s="608"/>
      <c r="FV431" s="56"/>
      <c r="FW431" s="56"/>
      <c r="FX431" s="56"/>
      <c r="FY431" s="56"/>
      <c r="FZ431" s="56"/>
      <c r="GA431" s="56"/>
      <c r="GB431" s="56"/>
      <c r="GC431" s="56"/>
      <c r="GD431" s="56"/>
      <c r="GE431" s="608"/>
      <c r="GF431" s="56"/>
      <c r="GG431" s="56"/>
      <c r="GH431" s="56"/>
      <c r="GI431" s="56"/>
      <c r="GJ431" s="56"/>
      <c r="GK431" s="608"/>
      <c r="GL431" s="608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629"/>
      <c r="GY431" s="630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  <c r="HN431" s="56"/>
      <c r="HO431" s="56"/>
      <c r="HP431" s="56"/>
      <c r="HQ431" s="56"/>
      <c r="HR431" s="56"/>
      <c r="HS431" s="56"/>
      <c r="HT431" s="630"/>
      <c r="HU431" s="630"/>
      <c r="HV431" s="56"/>
      <c r="HW431" s="56"/>
      <c r="HX431" s="56"/>
      <c r="HY431" s="56"/>
      <c r="HZ431" s="56"/>
      <c r="IA431" s="56"/>
      <c r="IB431" s="56"/>
      <c r="IC431" s="56"/>
    </row>
    <row r="432" spans="74:237" ht="69" hidden="1" customHeight="1">
      <c r="BV432" s="847"/>
      <c r="BW432" s="1090"/>
      <c r="BX432" s="1090"/>
      <c r="BY432" s="1090"/>
      <c r="BZ432" s="1090"/>
      <c r="CA432" s="1835"/>
      <c r="CB432" s="387"/>
      <c r="CC432" s="824"/>
      <c r="CD432" s="824"/>
      <c r="CE432" s="824"/>
      <c r="CF432" s="824"/>
      <c r="CG432" s="824"/>
      <c r="CH432" s="824"/>
      <c r="CI432" s="824"/>
      <c r="CJ432" s="824"/>
      <c r="CK432" s="824"/>
      <c r="CL432" s="824"/>
      <c r="CM432" s="824"/>
      <c r="CN432" s="1091"/>
      <c r="CO432" s="1091"/>
      <c r="CP432" s="991"/>
      <c r="CQ432" s="1092"/>
      <c r="CR432" s="1092"/>
      <c r="CS432" s="820"/>
      <c r="CT432" s="820"/>
      <c r="CU432" s="820"/>
      <c r="CV432" s="820"/>
      <c r="CW432" s="820"/>
      <c r="CX432" s="820"/>
      <c r="CY432" s="820"/>
      <c r="CZ432" s="820"/>
      <c r="DA432" s="820"/>
      <c r="DB432" s="820"/>
      <c r="DC432" s="820"/>
      <c r="DD432" s="820"/>
      <c r="FU432" s="608"/>
      <c r="FV432" s="56"/>
      <c r="FW432" s="56"/>
      <c r="FX432" s="56"/>
      <c r="FY432" s="56"/>
      <c r="FZ432" s="56"/>
      <c r="GA432" s="56"/>
      <c r="GB432" s="56"/>
      <c r="GC432" s="56"/>
      <c r="GD432" s="56"/>
      <c r="GE432" s="608"/>
      <c r="GF432" s="56"/>
      <c r="GG432" s="56"/>
      <c r="GH432" s="56"/>
      <c r="GI432" s="56"/>
      <c r="GJ432" s="56"/>
      <c r="GK432" s="608"/>
      <c r="GL432" s="608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629"/>
      <c r="GY432" s="630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  <c r="HN432" s="56"/>
      <c r="HO432" s="56"/>
      <c r="HP432" s="56"/>
      <c r="HQ432" s="56"/>
      <c r="HR432" s="56"/>
      <c r="HS432" s="56"/>
      <c r="HT432" s="630"/>
      <c r="HU432" s="630"/>
      <c r="HV432" s="56"/>
      <c r="HW432" s="56"/>
      <c r="HX432" s="56"/>
      <c r="HY432" s="56"/>
      <c r="HZ432" s="56"/>
      <c r="IA432" s="56"/>
      <c r="IB432" s="56"/>
      <c r="IC432" s="56"/>
    </row>
    <row r="433" spans="74:237" ht="69" hidden="1" customHeight="1">
      <c r="BV433" s="847"/>
      <c r="BW433" s="1090"/>
      <c r="BX433" s="1090"/>
      <c r="BY433" s="1090"/>
      <c r="BZ433" s="1090"/>
      <c r="CA433" s="1835"/>
      <c r="CB433" s="387"/>
      <c r="CC433" s="824"/>
      <c r="CD433" s="824"/>
      <c r="CE433" s="824"/>
      <c r="CF433" s="824"/>
      <c r="CG433" s="824"/>
      <c r="CH433" s="824"/>
      <c r="CI433" s="824"/>
      <c r="CJ433" s="824"/>
      <c r="CK433" s="824"/>
      <c r="CL433" s="824"/>
      <c r="CM433" s="824"/>
      <c r="CN433" s="1091"/>
      <c r="CO433" s="1091"/>
      <c r="CP433" s="991"/>
      <c r="CQ433" s="1092"/>
      <c r="CR433" s="1092"/>
      <c r="CS433" s="820"/>
      <c r="CT433" s="820"/>
      <c r="CU433" s="820"/>
      <c r="CV433" s="820"/>
      <c r="CW433" s="820"/>
      <c r="CX433" s="820"/>
      <c r="CY433" s="820"/>
      <c r="CZ433" s="820"/>
      <c r="DA433" s="820"/>
      <c r="DB433" s="820"/>
      <c r="DC433" s="820"/>
      <c r="DD433" s="820"/>
      <c r="FU433" s="608"/>
      <c r="FV433" s="56"/>
      <c r="FW433" s="56"/>
      <c r="FX433" s="56"/>
      <c r="FY433" s="56"/>
      <c r="FZ433" s="56"/>
      <c r="GA433" s="56"/>
      <c r="GB433" s="56"/>
      <c r="GC433" s="56"/>
      <c r="GD433" s="56"/>
      <c r="GE433" s="608"/>
      <c r="GF433" s="56"/>
      <c r="GG433" s="56"/>
      <c r="GH433" s="56"/>
      <c r="GI433" s="56"/>
      <c r="GJ433" s="56"/>
      <c r="GK433" s="608"/>
      <c r="GL433" s="608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629"/>
      <c r="GY433" s="630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  <c r="HN433" s="56"/>
      <c r="HO433" s="56"/>
      <c r="HP433" s="56"/>
      <c r="HQ433" s="56"/>
      <c r="HR433" s="56"/>
      <c r="HS433" s="56"/>
      <c r="HT433" s="630"/>
      <c r="HU433" s="630"/>
      <c r="HV433" s="56"/>
      <c r="HW433" s="56"/>
      <c r="HX433" s="56"/>
      <c r="HY433" s="56"/>
      <c r="HZ433" s="56"/>
      <c r="IA433" s="56"/>
      <c r="IB433" s="56"/>
      <c r="IC433" s="56"/>
    </row>
    <row r="434" spans="74:237" ht="69" hidden="1" customHeight="1">
      <c r="BV434" s="847"/>
      <c r="BW434" s="1090"/>
      <c r="BX434" s="1090"/>
      <c r="BY434" s="1090"/>
      <c r="BZ434" s="1090"/>
      <c r="CA434" s="1835"/>
      <c r="CB434" s="387"/>
      <c r="CC434" s="824"/>
      <c r="CD434" s="824"/>
      <c r="CE434" s="824"/>
      <c r="CF434" s="824"/>
      <c r="CG434" s="824"/>
      <c r="CH434" s="824"/>
      <c r="CI434" s="824"/>
      <c r="CJ434" s="824"/>
      <c r="CK434" s="824"/>
      <c r="CL434" s="824"/>
      <c r="CM434" s="824"/>
      <c r="CN434" s="1091"/>
      <c r="CO434" s="1091"/>
      <c r="CP434" s="991"/>
      <c r="CQ434" s="1092"/>
      <c r="CR434" s="1092"/>
      <c r="CS434" s="1092"/>
      <c r="CT434" s="1092"/>
      <c r="CU434" s="1093"/>
      <c r="CV434" s="1093"/>
      <c r="CW434" s="1093"/>
      <c r="CX434" s="1093"/>
      <c r="CY434" s="1093"/>
      <c r="CZ434" s="1094"/>
      <c r="DA434" s="1094"/>
      <c r="DB434" s="1094"/>
      <c r="DC434" s="1094"/>
      <c r="DD434" s="1095"/>
      <c r="FU434" s="608"/>
      <c r="FV434" s="56"/>
      <c r="FW434" s="56"/>
      <c r="FX434" s="56"/>
      <c r="FY434" s="56"/>
      <c r="FZ434" s="56"/>
      <c r="GA434" s="56"/>
      <c r="GB434" s="56"/>
      <c r="GC434" s="56"/>
      <c r="GD434" s="56"/>
      <c r="GE434" s="608"/>
      <c r="GF434" s="56"/>
      <c r="GG434" s="56"/>
      <c r="GH434" s="56"/>
      <c r="GI434" s="56"/>
      <c r="GJ434" s="56"/>
      <c r="GK434" s="608"/>
      <c r="GL434" s="608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629"/>
      <c r="GY434" s="630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630"/>
      <c r="HU434" s="630"/>
      <c r="HV434" s="56"/>
      <c r="HW434" s="56"/>
      <c r="HX434" s="56"/>
      <c r="HY434" s="56"/>
      <c r="HZ434" s="56"/>
      <c r="IA434" s="56"/>
      <c r="IB434" s="56"/>
      <c r="IC434" s="56"/>
    </row>
    <row r="435" spans="74:237" ht="69" hidden="1" customHeight="1">
      <c r="BV435" s="847"/>
      <c r="BW435" s="1090"/>
      <c r="BX435" s="1090"/>
      <c r="BY435" s="1090"/>
      <c r="BZ435" s="1090"/>
      <c r="CA435" s="1835"/>
      <c r="CB435" s="1839"/>
      <c r="CC435" s="1839"/>
      <c r="CD435" s="1839"/>
      <c r="CE435" s="1816"/>
      <c r="CF435" s="1816"/>
      <c r="CG435" s="1816"/>
      <c r="CH435" s="1816"/>
      <c r="CI435" s="1816"/>
      <c r="CJ435" s="1816"/>
      <c r="CK435" s="1816"/>
      <c r="CL435" s="1816"/>
      <c r="CM435" s="1816"/>
      <c r="CN435" s="1816"/>
      <c r="CO435" s="1815"/>
      <c r="CP435" s="1815"/>
      <c r="CQ435" s="1815"/>
      <c r="CR435" s="1815"/>
      <c r="CS435" s="1816"/>
      <c r="CT435" s="1816"/>
      <c r="CU435" s="1816"/>
      <c r="CV435" s="1816"/>
      <c r="CW435" s="1816"/>
      <c r="CX435" s="1816"/>
      <c r="CY435" s="1816"/>
      <c r="CZ435" s="1816"/>
      <c r="DA435" s="1816"/>
      <c r="DB435" s="1816"/>
      <c r="DC435" s="1816"/>
      <c r="DD435" s="1816"/>
      <c r="FU435" s="608"/>
      <c r="FV435" s="56"/>
      <c r="FW435" s="56"/>
      <c r="FX435" s="56"/>
      <c r="FY435" s="56"/>
      <c r="FZ435" s="56"/>
      <c r="GA435" s="56"/>
      <c r="GB435" s="56"/>
      <c r="GC435" s="56"/>
      <c r="GD435" s="56"/>
      <c r="GE435" s="608"/>
      <c r="GF435" s="56"/>
      <c r="GG435" s="56"/>
      <c r="GH435" s="56"/>
      <c r="GI435" s="56"/>
      <c r="GJ435" s="56"/>
      <c r="GK435" s="608"/>
      <c r="GL435" s="608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629"/>
      <c r="GY435" s="630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  <c r="HN435" s="56"/>
      <c r="HO435" s="56"/>
      <c r="HP435" s="56"/>
      <c r="HQ435" s="56"/>
      <c r="HR435" s="56"/>
      <c r="HS435" s="56"/>
      <c r="HT435" s="630"/>
      <c r="HU435" s="630"/>
      <c r="HV435" s="56"/>
      <c r="HW435" s="56"/>
      <c r="HX435" s="56"/>
      <c r="HY435" s="56"/>
      <c r="HZ435" s="56"/>
      <c r="IA435" s="56"/>
      <c r="IB435" s="56"/>
      <c r="IC435" s="56"/>
    </row>
    <row r="436" spans="74:237" ht="69" hidden="1" customHeight="1">
      <c r="BV436" s="847"/>
      <c r="BW436" s="1090"/>
      <c r="BX436" s="1090"/>
      <c r="BY436" s="1090"/>
      <c r="BZ436" s="1090"/>
      <c r="CA436" s="1835"/>
      <c r="CB436" s="1839"/>
      <c r="CC436" s="1839"/>
      <c r="CD436" s="1839"/>
      <c r="CE436" s="1816"/>
      <c r="CF436" s="1816"/>
      <c r="CG436" s="1816"/>
      <c r="CH436" s="1816"/>
      <c r="CI436" s="1816"/>
      <c r="CJ436" s="1816"/>
      <c r="CK436" s="1816"/>
      <c r="CL436" s="1816"/>
      <c r="CM436" s="1816"/>
      <c r="CN436" s="1816"/>
      <c r="CO436" s="1815"/>
      <c r="CP436" s="1815"/>
      <c r="CQ436" s="1815"/>
      <c r="CR436" s="1815"/>
      <c r="CS436" s="1816"/>
      <c r="CT436" s="1816"/>
      <c r="CU436" s="1816"/>
      <c r="CV436" s="1816"/>
      <c r="CW436" s="1816"/>
      <c r="CX436" s="1816"/>
      <c r="CY436" s="1816"/>
      <c r="CZ436" s="1816"/>
      <c r="DA436" s="1816"/>
      <c r="DB436" s="1816"/>
      <c r="DC436" s="1816"/>
      <c r="DD436" s="1816"/>
      <c r="FU436" s="608"/>
      <c r="FV436" s="56"/>
      <c r="FW436" s="56"/>
      <c r="FX436" s="56"/>
      <c r="FY436" s="56"/>
      <c r="FZ436" s="56"/>
      <c r="GA436" s="56"/>
      <c r="GB436" s="56"/>
      <c r="GC436" s="56"/>
      <c r="GD436" s="56"/>
      <c r="GE436" s="608"/>
      <c r="GF436" s="56"/>
      <c r="GG436" s="56"/>
      <c r="GH436" s="56"/>
      <c r="GI436" s="56"/>
      <c r="GJ436" s="56"/>
      <c r="GK436" s="608"/>
      <c r="GL436" s="608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629"/>
      <c r="GY436" s="630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  <c r="HN436" s="56"/>
      <c r="HO436" s="56"/>
      <c r="HP436" s="56"/>
      <c r="HQ436" s="56"/>
      <c r="HR436" s="56"/>
      <c r="HS436" s="56"/>
      <c r="HT436" s="630"/>
      <c r="HU436" s="630"/>
      <c r="HV436" s="56"/>
      <c r="HW436" s="56"/>
      <c r="HX436" s="56"/>
      <c r="HY436" s="56"/>
      <c r="HZ436" s="56"/>
      <c r="IA436" s="56"/>
      <c r="IB436" s="56"/>
      <c r="IC436" s="56"/>
    </row>
    <row r="437" spans="74:237" ht="69" hidden="1" customHeight="1">
      <c r="BV437" s="847"/>
      <c r="BW437" s="1090"/>
      <c r="BX437" s="1090"/>
      <c r="BY437" s="1090"/>
      <c r="BZ437" s="1090"/>
      <c r="CA437" s="1835"/>
      <c r="CB437" s="1815" t="s">
        <v>49</v>
      </c>
      <c r="CC437" s="1815"/>
      <c r="CD437" s="1815"/>
      <c r="CE437" s="1815" t="s">
        <v>64</v>
      </c>
      <c r="CF437" s="1815"/>
      <c r="CG437" s="1815"/>
      <c r="CH437" s="1815"/>
      <c r="CI437" s="1815" t="s">
        <v>1</v>
      </c>
      <c r="CJ437" s="1815"/>
      <c r="CK437" s="1815"/>
      <c r="CL437" s="1815"/>
      <c r="CM437" s="1815"/>
      <c r="CN437" s="1815"/>
      <c r="CO437" s="1840" t="s">
        <v>224</v>
      </c>
      <c r="CP437" s="1840"/>
      <c r="CQ437" s="1840"/>
      <c r="CR437" s="1840"/>
      <c r="CS437" s="1815" t="s">
        <v>31</v>
      </c>
      <c r="CT437" s="1815"/>
      <c r="CU437" s="1815"/>
      <c r="CV437" s="1815"/>
      <c r="CW437" s="1815"/>
      <c r="CX437" s="1815"/>
      <c r="CY437" s="1815"/>
      <c r="CZ437" s="1815"/>
      <c r="DA437" s="1815"/>
      <c r="DB437" s="1815" t="s">
        <v>36</v>
      </c>
      <c r="DC437" s="1815"/>
      <c r="DD437" s="1815"/>
      <c r="FU437" s="608"/>
      <c r="FV437" s="56"/>
      <c r="FW437" s="56"/>
      <c r="FX437" s="56"/>
      <c r="FY437" s="56"/>
      <c r="FZ437" s="56"/>
      <c r="GA437" s="56"/>
      <c r="GB437" s="56"/>
      <c r="GC437" s="56"/>
      <c r="GD437" s="56"/>
      <c r="GE437" s="608"/>
      <c r="GF437" s="56"/>
      <c r="GG437" s="56"/>
      <c r="GH437" s="56"/>
      <c r="GI437" s="56"/>
      <c r="GJ437" s="56"/>
      <c r="GK437" s="608"/>
      <c r="GL437" s="608"/>
      <c r="GM437" s="56"/>
      <c r="GN437" s="56"/>
      <c r="GO437" s="56"/>
      <c r="GP437" s="56"/>
      <c r="GQ437" s="56"/>
      <c r="GR437" s="56"/>
      <c r="GS437" s="56"/>
      <c r="GT437" s="56"/>
      <c r="GU437" s="56"/>
      <c r="GV437" s="56"/>
      <c r="GW437" s="56"/>
      <c r="GX437" s="629"/>
      <c r="GY437" s="630"/>
      <c r="GZ437" s="56"/>
      <c r="HA437" s="56"/>
      <c r="HB437" s="56"/>
      <c r="HC437" s="56"/>
      <c r="HD437" s="56"/>
      <c r="HE437" s="56"/>
      <c r="HF437" s="56"/>
      <c r="HG437" s="56"/>
      <c r="HH437" s="56"/>
      <c r="HI437" s="56"/>
      <c r="HJ437" s="56"/>
      <c r="HK437" s="56"/>
      <c r="HL437" s="56"/>
      <c r="HM437" s="56"/>
      <c r="HN437" s="56"/>
      <c r="HO437" s="56"/>
      <c r="HP437" s="56"/>
      <c r="HQ437" s="56"/>
      <c r="HR437" s="56"/>
      <c r="HS437" s="56"/>
      <c r="HT437" s="630"/>
      <c r="HU437" s="630"/>
      <c r="HV437" s="56"/>
      <c r="HW437" s="56"/>
      <c r="HX437" s="56"/>
      <c r="HY437" s="56"/>
      <c r="HZ437" s="56"/>
      <c r="IA437" s="56"/>
      <c r="IB437" s="56"/>
      <c r="IC437" s="56"/>
    </row>
    <row r="438" spans="74:237" ht="19" hidden="1" customHeight="1">
      <c r="BV438" s="847"/>
      <c r="BW438" s="820"/>
      <c r="BX438" s="820"/>
      <c r="BY438" s="820"/>
      <c r="BZ438" s="820"/>
      <c r="CA438" s="620"/>
      <c r="CB438" s="387"/>
      <c r="CC438" s="824"/>
      <c r="CD438" s="824"/>
      <c r="CE438" s="824"/>
      <c r="CF438" s="824"/>
      <c r="CG438" s="824"/>
      <c r="CH438" s="824"/>
      <c r="CI438" s="824"/>
      <c r="CJ438" s="824"/>
      <c r="CK438" s="824"/>
      <c r="CL438" s="824"/>
      <c r="CM438" s="824"/>
      <c r="CN438" s="1091"/>
      <c r="CO438" s="1091"/>
      <c r="CP438" s="1096"/>
      <c r="CQ438" s="1096"/>
      <c r="CR438" s="1096"/>
      <c r="CS438" s="1096"/>
      <c r="CT438" s="1096"/>
      <c r="CU438" s="1096"/>
      <c r="CV438" s="1096"/>
      <c r="CW438" s="1096"/>
      <c r="CX438" s="1096"/>
      <c r="CY438" s="1096"/>
      <c r="CZ438" s="824"/>
      <c r="DA438" s="1094"/>
      <c r="DB438" s="1094"/>
      <c r="DC438" s="1094"/>
      <c r="DD438" s="1095"/>
      <c r="FU438" s="608"/>
      <c r="FV438" s="56"/>
      <c r="FW438" s="56"/>
      <c r="FX438" s="56"/>
      <c r="FY438" s="56"/>
      <c r="FZ438" s="56"/>
      <c r="GA438" s="56"/>
      <c r="GB438" s="56"/>
      <c r="GC438" s="56"/>
      <c r="GD438" s="56"/>
      <c r="GE438" s="608"/>
      <c r="GF438" s="56"/>
      <c r="GG438" s="56"/>
      <c r="GH438" s="56"/>
      <c r="GI438" s="56"/>
      <c r="GJ438" s="56"/>
      <c r="GK438" s="608"/>
      <c r="GL438" s="608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629"/>
      <c r="GY438" s="630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  <c r="HN438" s="56"/>
      <c r="HO438" s="56"/>
      <c r="HP438" s="56"/>
      <c r="HQ438" s="56"/>
      <c r="HR438" s="56"/>
      <c r="HS438" s="56"/>
      <c r="HT438" s="630"/>
      <c r="HU438" s="630"/>
      <c r="HV438" s="56"/>
      <c r="HW438" s="56"/>
      <c r="HX438" s="56"/>
      <c r="HY438" s="56"/>
      <c r="HZ438" s="56"/>
      <c r="IA438" s="56"/>
      <c r="IB438" s="56"/>
      <c r="IC438" s="56"/>
    </row>
    <row r="439" spans="74:237" ht="19" hidden="1" customHeight="1">
      <c r="BV439" s="847"/>
      <c r="BW439" s="820"/>
      <c r="BX439" s="820"/>
      <c r="BY439" s="820"/>
      <c r="BZ439" s="820"/>
      <c r="CA439" s="620"/>
      <c r="CB439" s="387"/>
      <c r="CC439" s="824"/>
      <c r="CD439" s="824"/>
      <c r="CE439" s="824"/>
      <c r="CF439" s="824"/>
      <c r="CG439" s="824"/>
      <c r="CH439" s="824"/>
      <c r="CI439" s="824"/>
      <c r="CJ439" s="824"/>
      <c r="CK439" s="824"/>
      <c r="CL439" s="824"/>
      <c r="CM439" s="824"/>
      <c r="CN439" s="1097"/>
      <c r="CO439" s="1092"/>
      <c r="CP439" s="1096"/>
      <c r="CQ439" s="1096"/>
      <c r="CR439" s="1096"/>
      <c r="CS439" s="1096"/>
      <c r="CT439" s="1096"/>
      <c r="CU439" s="1096"/>
      <c r="CV439" s="1096"/>
      <c r="CW439" s="1096"/>
      <c r="CX439" s="1096"/>
      <c r="CY439" s="1096"/>
      <c r="CZ439" s="824"/>
      <c r="DA439" s="1094"/>
      <c r="DB439" s="1094"/>
      <c r="DC439" s="1094"/>
      <c r="DD439" s="1095"/>
      <c r="FU439" s="608"/>
      <c r="FV439" s="56"/>
      <c r="FW439" s="56"/>
      <c r="FX439" s="56"/>
      <c r="FY439" s="56"/>
      <c r="FZ439" s="56"/>
      <c r="GA439" s="56"/>
      <c r="GB439" s="56"/>
      <c r="GC439" s="56"/>
      <c r="GD439" s="56"/>
      <c r="GE439" s="608"/>
      <c r="GF439" s="56"/>
      <c r="GG439" s="56"/>
      <c r="GH439" s="56"/>
      <c r="GI439" s="56"/>
      <c r="GJ439" s="56"/>
      <c r="GK439" s="608"/>
      <c r="GL439" s="608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629"/>
      <c r="GY439" s="630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  <c r="HN439" s="56"/>
      <c r="HO439" s="56"/>
      <c r="HP439" s="56"/>
      <c r="HQ439" s="56"/>
      <c r="HR439" s="56"/>
      <c r="HS439" s="56"/>
      <c r="HT439" s="630"/>
      <c r="HU439" s="630"/>
      <c r="HV439" s="56"/>
      <c r="HW439" s="56"/>
      <c r="HX439" s="56"/>
      <c r="HY439" s="56"/>
      <c r="HZ439" s="56"/>
      <c r="IA439" s="56"/>
      <c r="IB439" s="56"/>
      <c r="IC439" s="56"/>
    </row>
    <row r="440" spans="74:237" ht="19" hidden="1" customHeight="1">
      <c r="BV440" s="847"/>
      <c r="BW440" s="1098"/>
      <c r="BX440" s="824"/>
      <c r="BY440" s="824"/>
      <c r="BZ440" s="824"/>
      <c r="CA440" s="824"/>
      <c r="CB440" s="824"/>
      <c r="CC440" s="824"/>
      <c r="CD440" s="824"/>
      <c r="CE440" s="824"/>
      <c r="CF440" s="824"/>
      <c r="CG440" s="824"/>
      <c r="CH440" s="824"/>
      <c r="CI440" s="824"/>
      <c r="CJ440" s="824"/>
      <c r="CK440" s="824"/>
      <c r="CL440" s="824"/>
      <c r="CM440" s="824"/>
      <c r="CN440" s="1092"/>
      <c r="CO440" s="1092"/>
      <c r="CP440" s="1096"/>
      <c r="CQ440" s="1096"/>
      <c r="CR440" s="1096"/>
      <c r="CS440" s="1096"/>
      <c r="CT440" s="1096"/>
      <c r="CU440" s="1096"/>
      <c r="CV440" s="1096"/>
      <c r="CW440" s="1096"/>
      <c r="CX440" s="1096"/>
      <c r="CY440" s="1096"/>
      <c r="CZ440" s="824"/>
      <c r="DA440" s="1094"/>
      <c r="DB440" s="1094"/>
      <c r="DC440" s="1094"/>
      <c r="DD440" s="1099"/>
      <c r="FU440" s="608"/>
      <c r="FV440" s="56"/>
      <c r="FW440" s="56"/>
      <c r="FX440" s="56"/>
      <c r="FY440" s="56"/>
      <c r="FZ440" s="56"/>
      <c r="GA440" s="56"/>
      <c r="GB440" s="56"/>
      <c r="GC440" s="56"/>
      <c r="GD440" s="56"/>
      <c r="GE440" s="608"/>
      <c r="GF440" s="56"/>
      <c r="GG440" s="56"/>
      <c r="GH440" s="56"/>
      <c r="GI440" s="56"/>
      <c r="GJ440" s="56"/>
      <c r="GK440" s="608"/>
      <c r="GL440" s="608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629"/>
      <c r="GY440" s="630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  <c r="HN440" s="56"/>
      <c r="HO440" s="56"/>
      <c r="HP440" s="56"/>
      <c r="HQ440" s="56"/>
      <c r="HR440" s="56"/>
      <c r="HS440" s="56"/>
      <c r="HT440" s="630"/>
      <c r="HU440" s="630"/>
      <c r="HV440" s="56"/>
      <c r="HW440" s="56"/>
      <c r="HX440" s="56"/>
      <c r="HY440" s="56"/>
      <c r="HZ440" s="56"/>
      <c r="IA440" s="56"/>
      <c r="IB440" s="56"/>
      <c r="IC440" s="56"/>
    </row>
    <row r="441" spans="74:237" ht="22" hidden="1" customHeight="1">
      <c r="BV441" s="847"/>
      <c r="BW441" s="1845"/>
      <c r="BX441" s="1845"/>
      <c r="BY441" s="1845"/>
      <c r="BZ441" s="1845"/>
      <c r="CA441" s="1840" t="s">
        <v>225</v>
      </c>
      <c r="CB441" s="1840"/>
      <c r="CC441" s="824"/>
      <c r="CD441" s="824"/>
      <c r="CE441" s="824"/>
      <c r="CF441" s="824"/>
      <c r="CG441" s="824"/>
      <c r="CH441" s="824"/>
      <c r="CI441" s="824"/>
      <c r="CJ441" s="824"/>
      <c r="CK441" s="824"/>
      <c r="CL441" s="824"/>
      <c r="CM441" s="824"/>
      <c r="CN441" s="1097"/>
      <c r="CO441" s="922"/>
      <c r="CP441" s="922"/>
      <c r="CQ441" s="922"/>
      <c r="CR441" s="922"/>
      <c r="CS441" s="922"/>
      <c r="CT441" s="922"/>
      <c r="CU441" s="922"/>
      <c r="CV441" s="922"/>
      <c r="CW441" s="922"/>
      <c r="CX441" s="922"/>
      <c r="CY441" s="922"/>
      <c r="CZ441" s="384"/>
      <c r="DA441" s="384"/>
      <c r="DB441" s="384"/>
      <c r="DC441" s="384"/>
      <c r="DD441" s="1100"/>
      <c r="FU441" s="608"/>
      <c r="FV441" s="56"/>
      <c r="FW441" s="56"/>
      <c r="FX441" s="56"/>
      <c r="FY441" s="56"/>
      <c r="FZ441" s="56"/>
      <c r="GA441" s="56"/>
      <c r="GB441" s="56"/>
      <c r="GC441" s="56"/>
      <c r="GD441" s="56"/>
      <c r="GE441" s="608"/>
      <c r="GF441" s="56"/>
      <c r="GG441" s="56"/>
      <c r="GH441" s="56"/>
      <c r="GI441" s="56"/>
      <c r="GJ441" s="56"/>
      <c r="GK441" s="608"/>
      <c r="GL441" s="608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629"/>
      <c r="GY441" s="630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  <c r="HN441" s="56"/>
      <c r="HO441" s="56"/>
      <c r="HP441" s="56"/>
      <c r="HQ441" s="56"/>
      <c r="HR441" s="56"/>
      <c r="HS441" s="56"/>
      <c r="HT441" s="630"/>
      <c r="HU441" s="630"/>
      <c r="HV441" s="56"/>
      <c r="HW441" s="56"/>
      <c r="HX441" s="56"/>
      <c r="HY441" s="56"/>
      <c r="HZ441" s="56"/>
      <c r="IA441" s="56"/>
      <c r="IB441" s="56"/>
      <c r="IC441" s="56"/>
    </row>
    <row r="442" spans="74:237" ht="22" hidden="1" customHeight="1">
      <c r="BV442" s="1846"/>
      <c r="BW442" s="1846"/>
      <c r="BX442" s="1846"/>
      <c r="BY442" s="1846"/>
      <c r="BZ442" s="1846"/>
      <c r="CA442" s="1815" t="s">
        <v>226</v>
      </c>
      <c r="CB442" s="1815"/>
      <c r="CC442" s="1101"/>
      <c r="CD442" s="1101"/>
      <c r="CE442" s="1101"/>
      <c r="CF442" s="1101"/>
      <c r="CG442" s="1101"/>
      <c r="CH442" s="1101"/>
      <c r="CI442" s="1101"/>
      <c r="CJ442" s="1101"/>
      <c r="CK442" s="1101"/>
      <c r="CL442" s="1101"/>
      <c r="CM442" s="1101"/>
      <c r="CN442" s="1102"/>
      <c r="CO442" s="685"/>
      <c r="CP442" s="685"/>
      <c r="CQ442" s="685"/>
      <c r="CR442" s="685"/>
      <c r="CS442" s="685"/>
      <c r="CT442" s="685"/>
      <c r="CU442" s="685"/>
      <c r="CV442" s="685"/>
      <c r="CW442" s="685"/>
      <c r="CX442" s="685"/>
      <c r="CY442" s="685"/>
      <c r="CZ442" s="685"/>
      <c r="DA442" s="830"/>
      <c r="DB442" s="1100"/>
      <c r="DC442" s="1100"/>
      <c r="DD442" s="1100"/>
      <c r="FU442" s="608"/>
      <c r="FV442" s="56"/>
      <c r="FW442" s="56"/>
      <c r="FX442" s="56"/>
      <c r="FY442" s="56"/>
      <c r="FZ442" s="56"/>
      <c r="GA442" s="56"/>
      <c r="GB442" s="56"/>
      <c r="GC442" s="56"/>
      <c r="GD442" s="56"/>
      <c r="GE442" s="608"/>
      <c r="GF442" s="56"/>
      <c r="GG442" s="56"/>
      <c r="GH442" s="56"/>
      <c r="GI442" s="56"/>
      <c r="GJ442" s="56"/>
      <c r="GK442" s="608"/>
      <c r="GL442" s="608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629"/>
      <c r="GY442" s="630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  <c r="HN442" s="56"/>
      <c r="HO442" s="56"/>
      <c r="HP442" s="56"/>
      <c r="HQ442" s="56"/>
      <c r="HR442" s="56"/>
      <c r="HS442" s="56"/>
      <c r="HT442" s="630"/>
      <c r="HU442" s="630"/>
      <c r="HV442" s="56"/>
      <c r="HW442" s="56"/>
      <c r="HX442" s="56"/>
      <c r="HY442" s="56"/>
      <c r="HZ442" s="56"/>
      <c r="IA442" s="56"/>
      <c r="IB442" s="56"/>
      <c r="IC442" s="56"/>
    </row>
    <row r="443" spans="74:237" ht="39" hidden="1" customHeight="1">
      <c r="CQ443" s="1103"/>
      <c r="CR443" s="1103"/>
      <c r="CS443" s="1103"/>
      <c r="CT443" s="1103"/>
      <c r="CU443" s="1103"/>
      <c r="CV443" s="1103"/>
      <c r="CW443" s="1103"/>
      <c r="CX443" s="1103"/>
      <c r="CY443" s="1103"/>
      <c r="FU443" s="608"/>
      <c r="FV443" s="56"/>
      <c r="FW443" s="56"/>
      <c r="FX443" s="56"/>
      <c r="FY443" s="56"/>
      <c r="FZ443" s="56"/>
      <c r="GA443" s="56"/>
      <c r="GB443" s="56"/>
      <c r="GC443" s="56"/>
      <c r="GD443" s="56"/>
      <c r="GE443" s="608"/>
      <c r="GF443" s="56"/>
      <c r="GG443" s="56"/>
      <c r="GH443" s="56"/>
      <c r="GI443" s="56"/>
      <c r="GJ443" s="56"/>
      <c r="GK443" s="608"/>
      <c r="GL443" s="608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629"/>
      <c r="GY443" s="630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  <c r="HN443" s="56"/>
      <c r="HO443" s="56"/>
      <c r="HP443" s="56"/>
      <c r="HQ443" s="56"/>
      <c r="HR443" s="56"/>
      <c r="HS443" s="56"/>
      <c r="HT443" s="630"/>
      <c r="HU443" s="630"/>
      <c r="HV443" s="56"/>
      <c r="HW443" s="56"/>
      <c r="HX443" s="56"/>
      <c r="HY443" s="56"/>
      <c r="HZ443" s="56"/>
      <c r="IA443" s="56"/>
      <c r="IB443" s="56"/>
      <c r="IC443" s="56"/>
    </row>
    <row r="444" spans="74:237" ht="19" hidden="1" customHeight="1">
      <c r="FU444" s="608"/>
      <c r="FV444" s="56"/>
      <c r="FW444" s="56"/>
      <c r="FX444" s="56"/>
      <c r="FY444" s="56"/>
      <c r="FZ444" s="56"/>
      <c r="GA444" s="56"/>
      <c r="GB444" s="56"/>
      <c r="GC444" s="56"/>
      <c r="GD444" s="56"/>
      <c r="GE444" s="608"/>
      <c r="GF444" s="56"/>
      <c r="GG444" s="56"/>
      <c r="GH444" s="56"/>
      <c r="GI444" s="56"/>
      <c r="GJ444" s="56"/>
      <c r="GK444" s="608"/>
      <c r="GL444" s="608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629"/>
      <c r="GY444" s="630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630"/>
      <c r="HU444" s="630"/>
      <c r="HV444" s="56"/>
      <c r="HW444" s="56"/>
      <c r="HX444" s="56"/>
      <c r="HY444" s="56"/>
      <c r="HZ444" s="56"/>
      <c r="IA444" s="56"/>
      <c r="IB444" s="56"/>
      <c r="IC444" s="56"/>
    </row>
    <row r="445" spans="74:237" ht="19" hidden="1" customHeight="1">
      <c r="CM445" s="1105"/>
      <c r="CN445" s="1105"/>
      <c r="CO445" s="1105"/>
      <c r="CP445" s="1105"/>
      <c r="FU445" s="608"/>
      <c r="FV445" s="56"/>
      <c r="FW445" s="56"/>
      <c r="FX445" s="56"/>
      <c r="FY445" s="56"/>
      <c r="FZ445" s="56"/>
      <c r="GA445" s="56"/>
      <c r="GB445" s="36"/>
      <c r="GC445" s="36"/>
      <c r="GD445" s="1106"/>
      <c r="GE445" s="1106"/>
      <c r="GF445" s="1106"/>
      <c r="GG445" s="1106"/>
      <c r="GH445" s="1106"/>
      <c r="GI445" s="1106"/>
      <c r="GJ445" s="1106"/>
      <c r="GK445" s="1106"/>
      <c r="GL445" s="1106"/>
      <c r="GM445" s="1106"/>
      <c r="GN445" s="1106"/>
      <c r="GO445" s="1106"/>
      <c r="GP445" s="1106"/>
      <c r="GQ445" s="1106"/>
      <c r="GR445" s="1106"/>
      <c r="GS445" s="1106"/>
      <c r="GT445" s="1106"/>
      <c r="GU445" s="1106"/>
      <c r="GV445" s="1106"/>
      <c r="GW445" s="1106"/>
      <c r="GX445" s="1106"/>
      <c r="GY445" s="1106"/>
      <c r="GZ445" s="1106"/>
      <c r="HA445" s="1106"/>
      <c r="HB445" s="1106"/>
      <c r="HC445" s="1106"/>
      <c r="HD445" s="1106"/>
      <c r="HE445" s="56"/>
      <c r="HF445" s="56"/>
      <c r="HG445" s="56"/>
      <c r="HH445" s="56"/>
      <c r="HI445" s="56"/>
      <c r="HJ445" s="56"/>
      <c r="HK445" s="56"/>
      <c r="HL445" s="56"/>
      <c r="HM445" s="56"/>
      <c r="HN445" s="56"/>
      <c r="HO445" s="56"/>
      <c r="HP445" s="56"/>
      <c r="HQ445" s="56"/>
      <c r="HR445" s="56"/>
      <c r="HS445" s="56"/>
      <c r="HT445" s="630"/>
      <c r="HU445" s="630"/>
      <c r="HV445" s="56"/>
      <c r="HW445" s="56"/>
      <c r="HX445" s="56"/>
      <c r="HY445" s="56"/>
      <c r="HZ445" s="56"/>
      <c r="IA445" s="56"/>
      <c r="IB445" s="56"/>
      <c r="IC445" s="56"/>
    </row>
    <row r="446" spans="74:237" ht="19" hidden="1" customHeight="1">
      <c r="CM446" s="1105"/>
      <c r="DI446" s="1107"/>
      <c r="DJ446" s="1107"/>
      <c r="FU446" s="608"/>
      <c r="FV446" s="56"/>
      <c r="FW446" s="56"/>
      <c r="FX446" s="56"/>
      <c r="FY446" s="56"/>
      <c r="FZ446" s="56"/>
      <c r="GA446" s="56"/>
      <c r="GB446" s="36"/>
      <c r="GC446" s="36"/>
      <c r="GE446" s="1108"/>
      <c r="GF446" s="1108"/>
      <c r="GG446" s="1108"/>
      <c r="GH446" s="1108"/>
      <c r="GI446" s="1108"/>
      <c r="GJ446" s="1108"/>
      <c r="GK446" s="1108"/>
      <c r="GL446" s="1108"/>
      <c r="GM446" s="1108"/>
      <c r="GN446" s="1108"/>
      <c r="GO446" s="1108"/>
      <c r="GP446" s="1108"/>
      <c r="GQ446" s="1108"/>
      <c r="GR446" s="1108"/>
      <c r="GS446" s="1108"/>
      <c r="GX446" s="1"/>
      <c r="GY446" s="1109"/>
      <c r="GZ446" s="1109"/>
      <c r="HA446" s="1109"/>
      <c r="HB446" s="1109"/>
      <c r="HC446" s="1109"/>
      <c r="HD446" s="1109"/>
      <c r="HE446" s="56"/>
      <c r="HF446" s="56"/>
      <c r="HG446" s="56"/>
      <c r="HH446" s="56"/>
      <c r="HI446" s="56"/>
      <c r="HJ446" s="56"/>
      <c r="HK446" s="56"/>
      <c r="HL446" s="56"/>
      <c r="HM446" s="56"/>
      <c r="HN446" s="56"/>
      <c r="HO446" s="56"/>
      <c r="HP446" s="56"/>
      <c r="HQ446" s="56"/>
      <c r="HR446" s="56"/>
      <c r="HS446" s="56"/>
      <c r="HT446" s="630"/>
      <c r="HU446" s="630"/>
      <c r="HV446" s="56"/>
      <c r="HW446" s="56"/>
      <c r="HX446" s="56"/>
      <c r="HY446" s="56"/>
      <c r="HZ446" s="56"/>
      <c r="IA446" s="56"/>
      <c r="IB446" s="56"/>
      <c r="IC446" s="56"/>
    </row>
    <row r="447" spans="74:237" ht="15" hidden="1" customHeight="1">
      <c r="CM447" s="1105"/>
      <c r="DC447" s="1110"/>
      <c r="DD447" s="1110"/>
      <c r="DE447" s="1110"/>
      <c r="DF447" s="1110"/>
      <c r="DG447" s="1110"/>
      <c r="DI447" s="1107"/>
      <c r="DJ447" s="1107"/>
      <c r="DK447" s="1110"/>
      <c r="DO447" s="1830" t="s">
        <v>227</v>
      </c>
      <c r="DP447" s="1830"/>
      <c r="DQ447" s="1830"/>
      <c r="DR447" s="1830"/>
      <c r="DS447" s="1830"/>
      <c r="FU447" s="608"/>
      <c r="FV447" s="56"/>
      <c r="FW447" s="56"/>
      <c r="FX447" s="56"/>
      <c r="FY447" s="56"/>
      <c r="FZ447" s="56"/>
      <c r="GA447" s="56"/>
      <c r="GB447" s="36"/>
      <c r="GC447" s="36"/>
      <c r="GD447" s="1111"/>
      <c r="GE447" s="1111"/>
      <c r="GF447" s="1111"/>
      <c r="GG447" s="1111"/>
      <c r="GH447" s="1111"/>
      <c r="GI447" s="1111"/>
      <c r="GJ447" s="1111"/>
      <c r="GK447" s="1111"/>
      <c r="GL447" s="1111"/>
      <c r="GM447" s="1111"/>
      <c r="GN447" s="1111"/>
      <c r="GO447" s="1111"/>
      <c r="GP447" s="1111"/>
      <c r="GQ447" s="1111"/>
      <c r="GR447" s="1111"/>
      <c r="GS447" s="1111"/>
      <c r="GX447" s="1"/>
      <c r="GY447" s="1112"/>
      <c r="GZ447" s="1112"/>
      <c r="HA447" s="1112"/>
      <c r="HB447" s="1112"/>
      <c r="HC447" s="1112"/>
      <c r="HD447" s="1112"/>
      <c r="HE447" s="56"/>
      <c r="HF447" s="56"/>
      <c r="HG447" s="56"/>
      <c r="HH447" s="56"/>
      <c r="HI447" s="56"/>
      <c r="HJ447" s="56"/>
      <c r="HK447" s="56"/>
      <c r="HL447" s="56"/>
      <c r="HM447" s="56"/>
      <c r="HN447" s="56"/>
      <c r="HO447" s="56"/>
      <c r="HP447" s="56"/>
      <c r="HQ447" s="56"/>
      <c r="HR447" s="56"/>
      <c r="HS447" s="56"/>
      <c r="HT447" s="630"/>
      <c r="HU447" s="630"/>
      <c r="HV447" s="56"/>
      <c r="HW447" s="56"/>
      <c r="HX447" s="56"/>
      <c r="HY447" s="56"/>
      <c r="HZ447" s="56"/>
      <c r="IA447" s="56"/>
      <c r="IB447" s="56"/>
      <c r="IC447" s="56"/>
    </row>
    <row r="448" spans="74:237" ht="15" hidden="1" customHeight="1">
      <c r="CQ448" s="1841"/>
      <c r="CR448" s="1841"/>
      <c r="CS448" s="1841"/>
      <c r="CT448" s="1841"/>
      <c r="CU448" s="1841"/>
      <c r="CV448" s="1841"/>
      <c r="CW448" s="1841"/>
      <c r="CX448" s="1841"/>
      <c r="CY448" s="1841"/>
      <c r="CZ448" s="1841"/>
      <c r="DA448" s="1113"/>
      <c r="DB448" s="1113"/>
      <c r="DC448" s="1113"/>
      <c r="DD448" s="1113"/>
      <c r="DE448" s="1113"/>
      <c r="DF448" s="1113"/>
      <c r="DG448" s="1113"/>
      <c r="DI448" s="1113"/>
      <c r="DJ448" s="1113"/>
      <c r="DK448" s="1113"/>
      <c r="DL448" s="1113"/>
      <c r="DM448" s="1113"/>
      <c r="DN448" s="1113"/>
      <c r="DO448" s="1113"/>
      <c r="DP448" s="1113"/>
      <c r="DQ448" s="1113"/>
      <c r="DR448" s="1113"/>
      <c r="DS448" s="1113"/>
      <c r="FU448" s="608"/>
      <c r="FV448" s="56"/>
      <c r="FW448" s="56"/>
      <c r="FX448" s="56"/>
      <c r="FY448" s="56"/>
      <c r="FZ448" s="56"/>
      <c r="GA448" s="56"/>
      <c r="GB448" s="36" t="str">
        <f>IF('2024 1.2'!O19="","",'2024 1.2'!O19)</f>
        <v/>
      </c>
      <c r="GC448" s="36">
        <f>IF(FS371="",0,FS371)</f>
        <v>0</v>
      </c>
      <c r="GE448" s="1114"/>
      <c r="GF448" s="1114"/>
      <c r="GG448" s="1114"/>
      <c r="GH448" s="1114"/>
      <c r="GI448" s="1114"/>
      <c r="GJ448" s="1114"/>
      <c r="GK448" s="1114"/>
      <c r="GL448" s="1114"/>
      <c r="GM448" s="1114"/>
      <c r="GN448" s="1114"/>
      <c r="GO448" s="1114"/>
      <c r="GP448" s="1114"/>
      <c r="GQ448" s="1114"/>
      <c r="GR448" s="1114"/>
      <c r="GS448" s="1114"/>
      <c r="GX448" s="1"/>
      <c r="GY448" s="1115"/>
      <c r="GZ448" s="1115"/>
      <c r="HA448" s="1115"/>
      <c r="HB448" s="1115"/>
      <c r="HC448" s="1115"/>
      <c r="HD448" s="1115"/>
      <c r="HE448" s="56"/>
      <c r="HF448" s="56"/>
      <c r="HG448" s="56"/>
      <c r="HH448" s="56"/>
      <c r="HI448" s="56"/>
      <c r="HJ448" s="56"/>
      <c r="HK448" s="56"/>
      <c r="HL448" s="56"/>
      <c r="HM448" s="56"/>
      <c r="HN448" s="56"/>
      <c r="HO448" s="56"/>
      <c r="HP448" s="56"/>
      <c r="HQ448" s="56"/>
      <c r="HR448" s="56"/>
      <c r="HS448" s="56"/>
      <c r="HT448" s="630"/>
      <c r="HU448" s="630"/>
      <c r="HV448" s="56"/>
      <c r="HW448" s="56"/>
      <c r="HX448" s="56"/>
      <c r="HY448" s="56"/>
      <c r="HZ448" s="56"/>
      <c r="IA448" s="56"/>
      <c r="IB448" s="56"/>
      <c r="IC448" s="56"/>
    </row>
    <row r="449" spans="91:237" ht="15" hidden="1" customHeight="1">
      <c r="CQ449" s="1841"/>
      <c r="CR449" s="1841"/>
      <c r="CS449" s="1841"/>
      <c r="CT449" s="1841"/>
      <c r="CU449" s="1841"/>
      <c r="CV449" s="1841"/>
      <c r="CW449" s="1841"/>
      <c r="CX449" s="1841"/>
      <c r="CY449" s="1841"/>
      <c r="CZ449" s="1841"/>
      <c r="DA449" s="1113"/>
      <c r="DB449" s="1113"/>
      <c r="DC449" s="1113"/>
      <c r="DD449" s="1113"/>
      <c r="DE449" s="1113"/>
      <c r="DF449" s="1113"/>
      <c r="DG449" s="1113"/>
      <c r="DH449" s="1113"/>
      <c r="DI449" s="1113"/>
      <c r="DJ449" s="1113"/>
      <c r="DK449" s="1113"/>
      <c r="DL449" s="1113"/>
      <c r="DM449" s="1113"/>
      <c r="DN449" s="1113"/>
      <c r="DO449" s="1113"/>
      <c r="DP449" s="1113"/>
      <c r="DQ449" s="1113"/>
      <c r="DR449" s="1113"/>
      <c r="DS449" s="1113"/>
      <c r="FU449" s="608"/>
      <c r="FV449" s="56"/>
      <c r="FW449" s="56"/>
      <c r="FX449" s="56"/>
      <c r="FY449" s="56"/>
      <c r="FZ449" s="56"/>
      <c r="GA449" s="56"/>
      <c r="GB449" s="36"/>
      <c r="GC449" s="36">
        <f>IF(FS372="",0,FS372)</f>
        <v>0</v>
      </c>
      <c r="GE449" s="1114"/>
      <c r="GF449" s="1114"/>
      <c r="GG449" s="1114"/>
      <c r="GH449" s="1114"/>
      <c r="GI449" s="1114"/>
      <c r="GJ449" s="1114"/>
      <c r="GK449" s="1114"/>
      <c r="GL449" s="1114"/>
      <c r="GM449" s="1114"/>
      <c r="GN449" s="1114"/>
      <c r="GO449" s="1114"/>
      <c r="GP449" s="1114"/>
      <c r="GQ449" s="1114"/>
      <c r="GR449" s="1114"/>
      <c r="GS449" s="1114"/>
      <c r="GX449" s="1"/>
      <c r="GY449" s="1116"/>
      <c r="GZ449" s="1116"/>
      <c r="HA449" s="1116"/>
      <c r="HB449" s="1116"/>
      <c r="HC449" s="1116"/>
      <c r="HD449" s="1116"/>
      <c r="HE449" s="56"/>
      <c r="HF449" s="56"/>
      <c r="HG449" s="56"/>
      <c r="HH449" s="56"/>
      <c r="HI449" s="56"/>
      <c r="HJ449" s="56"/>
      <c r="HK449" s="56"/>
      <c r="HL449" s="56"/>
      <c r="HM449" s="56"/>
      <c r="HN449" s="56"/>
      <c r="HO449" s="56"/>
      <c r="HP449" s="56"/>
      <c r="HQ449" s="56"/>
      <c r="HR449" s="56"/>
      <c r="HS449" s="56"/>
      <c r="HT449" s="630"/>
      <c r="HU449" s="630"/>
      <c r="HV449" s="56"/>
      <c r="HW449" s="56"/>
      <c r="HX449" s="56"/>
      <c r="HY449" s="56"/>
      <c r="HZ449" s="56"/>
      <c r="IA449" s="56"/>
      <c r="IB449" s="56"/>
      <c r="IC449" s="56"/>
    </row>
    <row r="450" spans="91:237" ht="15" hidden="1" customHeight="1">
      <c r="CQ450" s="1089"/>
      <c r="CR450" s="1086"/>
      <c r="CS450" s="1086"/>
      <c r="CT450" s="1086"/>
      <c r="CU450" s="1086"/>
      <c r="CV450" s="1086"/>
      <c r="CW450" s="1086"/>
      <c r="CX450" s="1086"/>
      <c r="CY450" s="1086"/>
      <c r="CZ450" s="1086"/>
      <c r="DA450" s="1113"/>
      <c r="DB450" s="1113"/>
      <c r="DC450" s="1113"/>
      <c r="DD450" s="1113"/>
      <c r="DE450" s="1113"/>
      <c r="DF450" s="1113"/>
      <c r="DG450" s="1113"/>
      <c r="DH450" s="1113"/>
      <c r="DI450" s="1113"/>
      <c r="DJ450" s="1113"/>
      <c r="DK450" s="1113"/>
      <c r="DL450" s="1113"/>
      <c r="DM450" s="1113"/>
      <c r="DN450" s="1113"/>
      <c r="DO450" s="1113"/>
      <c r="DP450" s="1113"/>
      <c r="DQ450" s="1113"/>
      <c r="DR450" s="1113"/>
      <c r="DS450" s="1113"/>
      <c r="FU450" s="608"/>
      <c r="FV450" s="56"/>
      <c r="FW450" s="56"/>
      <c r="FX450" s="56"/>
      <c r="FY450" s="56"/>
      <c r="FZ450" s="56"/>
      <c r="GA450" s="56"/>
      <c r="GB450" s="36"/>
      <c r="GC450" s="36">
        <f>IF(FS373="",0,FS373)</f>
        <v>0</v>
      </c>
      <c r="GE450" s="1114"/>
      <c r="GF450" s="1114"/>
      <c r="GG450" s="1114"/>
      <c r="GH450" s="1114"/>
      <c r="GI450" s="1114"/>
      <c r="GJ450" s="1114"/>
      <c r="GK450" s="1114"/>
      <c r="GL450" s="1114"/>
      <c r="GM450" s="1114"/>
      <c r="GN450" s="1114"/>
      <c r="GO450" s="1114"/>
      <c r="GP450" s="1114"/>
      <c r="GQ450" s="1114"/>
      <c r="GR450" s="1114"/>
      <c r="GS450" s="1114"/>
      <c r="GX450" s="1"/>
      <c r="GY450" s="1115"/>
      <c r="GZ450" s="1115"/>
      <c r="HA450" s="1115"/>
      <c r="HB450" s="1115"/>
      <c r="HC450" s="1115"/>
      <c r="HD450" s="1115"/>
      <c r="HE450" s="56"/>
      <c r="HF450" s="56"/>
      <c r="HG450" s="56"/>
      <c r="HH450" s="56"/>
      <c r="HI450" s="56"/>
      <c r="HJ450" s="56"/>
      <c r="HK450" s="56"/>
      <c r="HL450" s="56"/>
      <c r="HM450" s="56"/>
      <c r="HN450" s="56"/>
      <c r="HO450" s="56"/>
      <c r="HP450" s="56"/>
      <c r="HQ450" s="56"/>
      <c r="HR450" s="56"/>
      <c r="HS450" s="56"/>
      <c r="HT450" s="630"/>
      <c r="HU450" s="630"/>
      <c r="HV450" s="56"/>
      <c r="HW450" s="56"/>
      <c r="HX450" s="56"/>
      <c r="HY450" s="56"/>
      <c r="HZ450" s="56"/>
      <c r="IA450" s="56"/>
      <c r="IB450" s="56"/>
      <c r="IC450" s="56"/>
    </row>
    <row r="451" spans="91:237" ht="15" hidden="1" customHeight="1">
      <c r="CT451" s="1107"/>
      <c r="CU451" s="1107"/>
      <c r="CV451" s="1107"/>
      <c r="CW451" s="1107"/>
      <c r="CX451" s="1107"/>
      <c r="CY451" s="1107"/>
      <c r="CZ451" s="1107"/>
      <c r="DA451" s="1107"/>
      <c r="DB451" s="1107"/>
      <c r="DC451" s="1117"/>
      <c r="DD451" s="1117"/>
      <c r="DE451" s="1117"/>
      <c r="DF451" s="1117"/>
      <c r="DG451" s="1117"/>
      <c r="DH451" s="1117"/>
      <c r="DI451" s="1117"/>
      <c r="DJ451" s="1117"/>
      <c r="DK451" s="1117"/>
      <c r="DO451" s="1830" t="s">
        <v>228</v>
      </c>
      <c r="DP451" s="1830"/>
      <c r="DQ451" s="1830"/>
      <c r="DR451" s="1830"/>
      <c r="DS451" s="1830"/>
      <c r="FU451" s="608"/>
      <c r="FV451" s="56"/>
      <c r="FW451" s="56"/>
      <c r="FX451" s="56"/>
      <c r="FY451" s="56"/>
      <c r="FZ451" s="56"/>
      <c r="GA451" s="56"/>
      <c r="GB451" s="677"/>
      <c r="GC451" s="677"/>
      <c r="GD451" s="677"/>
      <c r="GE451" s="677"/>
      <c r="GF451" s="929"/>
      <c r="GG451" s="665"/>
      <c r="GH451" s="665"/>
      <c r="GI451" s="665"/>
      <c r="GJ451" s="665"/>
      <c r="GK451" s="666"/>
      <c r="GL451" s="666"/>
      <c r="GM451" s="665"/>
      <c r="GN451" s="665"/>
      <c r="GO451" s="665"/>
      <c r="GP451" s="665"/>
      <c r="GQ451" s="665"/>
      <c r="GR451" s="665"/>
      <c r="GS451" s="666"/>
      <c r="GT451" s="665"/>
      <c r="GU451" s="665"/>
      <c r="GV451" s="665"/>
      <c r="GW451" s="665"/>
      <c r="GX451" s="665"/>
      <c r="GY451" s="665"/>
      <c r="GZ451" s="665"/>
      <c r="HA451" s="665"/>
      <c r="HB451" s="665"/>
      <c r="HC451" s="667"/>
      <c r="HD451" s="668"/>
      <c r="HE451" s="56"/>
      <c r="HF451" s="56"/>
      <c r="HG451" s="56"/>
      <c r="HH451" s="56"/>
      <c r="HI451" s="56"/>
      <c r="HJ451" s="56"/>
      <c r="HK451" s="56"/>
      <c r="HL451" s="56"/>
      <c r="HM451" s="56"/>
      <c r="HN451" s="56"/>
      <c r="HO451" s="56"/>
      <c r="HP451" s="56"/>
      <c r="HQ451" s="56"/>
      <c r="HR451" s="56"/>
      <c r="HS451" s="56"/>
      <c r="HT451" s="630"/>
      <c r="HU451" s="630"/>
      <c r="HV451" s="56"/>
      <c r="HW451" s="56"/>
      <c r="HX451" s="56"/>
      <c r="HY451" s="56"/>
      <c r="HZ451" s="56"/>
      <c r="IA451" s="56"/>
      <c r="IB451" s="56"/>
      <c r="IC451" s="56"/>
    </row>
    <row r="452" spans="91:237" ht="19" hidden="1" customHeight="1">
      <c r="CM452" s="1830" t="s">
        <v>229</v>
      </c>
      <c r="CN452" s="1830"/>
      <c r="CO452" s="1830"/>
      <c r="CP452" s="1830"/>
      <c r="CQ452" s="1830"/>
      <c r="CR452" s="1830"/>
      <c r="CS452" s="1830"/>
      <c r="CT452" s="1830"/>
      <c r="CU452" s="1830"/>
      <c r="CV452" s="1830"/>
      <c r="CW452" s="1830"/>
      <c r="CX452" s="1830"/>
      <c r="CY452" s="1830"/>
      <c r="CZ452" s="1830"/>
      <c r="DA452" s="1830"/>
      <c r="DB452" s="1830"/>
      <c r="DC452" s="1113"/>
      <c r="DD452" s="1113"/>
      <c r="DE452" s="1113"/>
      <c r="DF452" s="1113"/>
      <c r="DG452" s="1113"/>
      <c r="DH452" s="1113"/>
      <c r="DI452" s="1113"/>
      <c r="DJ452" s="1113"/>
      <c r="DK452" s="1113"/>
      <c r="DL452" s="1118"/>
      <c r="DM452" s="1118"/>
      <c r="DN452" s="1118"/>
      <c r="DO452" s="1118"/>
      <c r="DP452" s="1118"/>
      <c r="DQ452" s="1118"/>
      <c r="DR452" s="1118"/>
      <c r="DS452" s="1118"/>
      <c r="FU452" s="608"/>
      <c r="FV452" s="56"/>
      <c r="FW452" s="56"/>
      <c r="FX452" s="56"/>
      <c r="FY452" s="56"/>
      <c r="FZ452" s="56"/>
      <c r="GA452" s="56"/>
      <c r="GB452" s="677"/>
      <c r="GC452" s="677"/>
      <c r="GD452" s="677"/>
      <c r="GE452" s="677"/>
      <c r="GF452" s="929"/>
      <c r="GG452" s="665"/>
      <c r="GH452" s="665"/>
      <c r="GI452" s="665"/>
      <c r="GJ452" s="665"/>
      <c r="GK452" s="666"/>
      <c r="GL452" s="666"/>
      <c r="GM452" s="665"/>
      <c r="GN452" s="665"/>
      <c r="GO452" s="665"/>
      <c r="GP452" s="665"/>
      <c r="GQ452" s="665"/>
      <c r="GR452" s="665"/>
      <c r="GS452" s="666"/>
      <c r="GT452" s="665"/>
      <c r="GU452" s="665"/>
      <c r="GV452" s="665"/>
      <c r="GW452" s="665"/>
      <c r="GX452" s="665"/>
      <c r="GY452" s="665"/>
      <c r="GZ452" s="665"/>
      <c r="HA452" s="665"/>
      <c r="HB452" s="665"/>
      <c r="HC452" s="667"/>
      <c r="HD452" s="668"/>
      <c r="HE452" s="56"/>
      <c r="HF452" s="56"/>
      <c r="HG452" s="56"/>
      <c r="HH452" s="56"/>
      <c r="HI452" s="56"/>
      <c r="HJ452" s="56"/>
      <c r="HK452" s="56"/>
      <c r="HL452" s="56"/>
      <c r="HM452" s="56"/>
      <c r="HN452" s="56"/>
      <c r="HO452" s="56"/>
      <c r="HP452" s="56"/>
      <c r="HQ452" s="56"/>
      <c r="HR452" s="56"/>
      <c r="HS452" s="56"/>
      <c r="HT452" s="630"/>
      <c r="HU452" s="630"/>
      <c r="HV452" s="56"/>
      <c r="HW452" s="56"/>
      <c r="HX452" s="56"/>
      <c r="HY452" s="56"/>
      <c r="HZ452" s="56"/>
      <c r="IA452" s="56"/>
      <c r="IB452" s="56"/>
      <c r="IC452" s="56"/>
    </row>
    <row r="453" spans="91:237" ht="15.5" hidden="1" customHeight="1">
      <c r="CN453" s="1119"/>
      <c r="CO453" s="1119"/>
      <c r="CP453" s="1119"/>
      <c r="CS453" s="1834" t="s">
        <v>230</v>
      </c>
      <c r="CT453" s="1834"/>
      <c r="CU453" s="1834"/>
      <c r="CV453" s="1834"/>
      <c r="CW453" s="1834"/>
      <c r="CX453" s="1834"/>
      <c r="CY453" s="1834"/>
      <c r="CZ453" s="1834"/>
      <c r="DA453" s="1834"/>
      <c r="DB453" s="1834"/>
      <c r="DC453" s="1113"/>
      <c r="DD453" s="1113"/>
      <c r="DE453" s="1113"/>
      <c r="DF453" s="1113"/>
      <c r="DG453" s="1113"/>
      <c r="DH453" s="1113"/>
      <c r="DI453" s="1113"/>
      <c r="DJ453" s="1113"/>
      <c r="DK453" s="1113"/>
      <c r="DM453" s="1119"/>
      <c r="DN453" s="1119"/>
      <c r="DO453" s="1119"/>
      <c r="DP453" s="1119"/>
      <c r="DQ453" s="1119"/>
      <c r="DR453" s="1119"/>
      <c r="DS453" s="1119"/>
      <c r="FU453" s="608"/>
      <c r="FV453" s="56"/>
      <c r="FW453" s="56"/>
      <c r="FX453" s="56"/>
      <c r="FY453" s="56"/>
      <c r="FZ453" s="56"/>
      <c r="GA453" s="56"/>
      <c r="GB453" s="677"/>
      <c r="GC453" s="1832"/>
      <c r="GD453" s="677"/>
      <c r="GE453" s="677"/>
      <c r="GF453" s="1833"/>
      <c r="GG453" s="665"/>
      <c r="GH453" s="665"/>
      <c r="GI453" s="665"/>
      <c r="GJ453" s="665"/>
      <c r="GK453" s="666"/>
      <c r="GL453" s="666"/>
      <c r="GM453" s="665"/>
      <c r="GN453" s="665"/>
      <c r="GO453" s="665"/>
      <c r="GP453" s="665"/>
      <c r="GQ453" s="665"/>
      <c r="GR453" s="665"/>
      <c r="GS453" s="666"/>
      <c r="GT453" s="665"/>
      <c r="GU453" s="665"/>
      <c r="GV453" s="665"/>
      <c r="GW453" s="665"/>
      <c r="GX453" s="665"/>
      <c r="GY453" s="665"/>
      <c r="GZ453" s="665"/>
      <c r="HA453" s="665"/>
      <c r="HB453" s="665"/>
      <c r="HC453" s="667"/>
      <c r="HD453" s="668"/>
      <c r="HE453" s="56"/>
      <c r="HF453" s="56"/>
      <c r="HG453" s="56"/>
      <c r="HH453" s="56"/>
      <c r="HI453" s="56"/>
      <c r="HJ453" s="56"/>
      <c r="HK453" s="56"/>
      <c r="HL453" s="56"/>
      <c r="HM453" s="56"/>
      <c r="HN453" s="56"/>
      <c r="HO453" s="56"/>
      <c r="HP453" s="56"/>
      <c r="HQ453" s="56"/>
      <c r="HR453" s="56"/>
      <c r="HS453" s="56"/>
      <c r="HT453" s="630"/>
      <c r="HU453" s="630"/>
      <c r="HV453" s="56"/>
      <c r="HW453" s="56"/>
      <c r="HX453" s="56"/>
      <c r="HY453" s="56"/>
      <c r="HZ453" s="56"/>
      <c r="IA453" s="56"/>
      <c r="IB453" s="56"/>
      <c r="IC453" s="56"/>
    </row>
    <row r="454" spans="91:237" ht="15" hidden="1" customHeight="1">
      <c r="CM454" s="1119"/>
      <c r="CN454" s="1119"/>
      <c r="CO454" s="1119"/>
      <c r="CP454" s="1119"/>
      <c r="CQ454" s="1113"/>
      <c r="CR454" s="1113"/>
      <c r="CS454" s="1113"/>
      <c r="CT454" s="1113"/>
      <c r="CU454" s="1113"/>
      <c r="CV454" s="1113"/>
      <c r="CW454" s="1113"/>
      <c r="CX454" s="1113"/>
      <c r="CY454" s="1113"/>
      <c r="CZ454" s="1113"/>
      <c r="DA454" s="1113"/>
      <c r="DB454" s="1113"/>
      <c r="DC454" s="1113"/>
      <c r="DD454" s="1113"/>
      <c r="DE454" s="1113"/>
      <c r="DF454" s="1113"/>
      <c r="DG454" s="1113"/>
      <c r="DH454" s="1113"/>
      <c r="DI454" s="1113"/>
      <c r="DJ454" s="1113"/>
      <c r="DK454" s="1113"/>
      <c r="DL454" s="1119"/>
      <c r="DM454" s="1119"/>
      <c r="DN454" s="1119"/>
      <c r="DO454" s="1119"/>
      <c r="DP454" s="1119"/>
      <c r="DQ454" s="1119"/>
      <c r="DR454" s="1119"/>
      <c r="DS454" s="1119"/>
      <c r="FU454" s="608"/>
      <c r="FV454" s="56"/>
      <c r="FW454" s="56"/>
      <c r="FX454" s="56"/>
      <c r="FY454" s="56"/>
      <c r="FZ454" s="56"/>
      <c r="GA454" s="56"/>
      <c r="GB454" s="677"/>
      <c r="GC454" s="1832"/>
      <c r="GD454" s="677"/>
      <c r="GE454" s="677"/>
      <c r="GF454" s="1833"/>
      <c r="GG454" s="665"/>
      <c r="GH454" s="665"/>
      <c r="GI454" s="665"/>
      <c r="GJ454" s="665"/>
      <c r="GK454" s="666"/>
      <c r="GL454" s="666"/>
      <c r="GM454" s="665"/>
      <c r="GN454" s="665"/>
      <c r="GO454" s="665"/>
      <c r="GP454" s="665"/>
      <c r="GQ454" s="665"/>
      <c r="GR454" s="665"/>
      <c r="GS454" s="666"/>
      <c r="GT454" s="665"/>
      <c r="GU454" s="665"/>
      <c r="GV454" s="665"/>
      <c r="GW454" s="665"/>
      <c r="GX454" s="665"/>
      <c r="GY454" s="665"/>
      <c r="GZ454" s="665"/>
      <c r="HA454" s="665"/>
      <c r="HB454" s="665"/>
      <c r="HC454" s="667"/>
      <c r="HD454" s="668"/>
      <c r="HE454" s="56"/>
      <c r="HF454" s="56"/>
      <c r="HG454" s="56"/>
      <c r="HH454" s="56"/>
      <c r="HI454" s="56"/>
      <c r="HJ454" s="56"/>
      <c r="HK454" s="56"/>
      <c r="HL454" s="56"/>
      <c r="HM454" s="56"/>
      <c r="HN454" s="56"/>
      <c r="HO454" s="56"/>
      <c r="HP454" s="56"/>
      <c r="HQ454" s="56"/>
      <c r="HR454" s="56"/>
      <c r="HS454" s="56"/>
      <c r="HT454" s="630"/>
      <c r="HU454" s="630"/>
      <c r="HV454" s="56"/>
      <c r="HW454" s="56"/>
      <c r="HX454" s="56"/>
      <c r="HY454" s="56"/>
      <c r="HZ454" s="56"/>
      <c r="IA454" s="56"/>
      <c r="IB454" s="56"/>
      <c r="IC454" s="56"/>
    </row>
    <row r="455" spans="91:237" ht="15" hidden="1" customHeight="1">
      <c r="CM455" s="1119"/>
      <c r="CN455" s="1119"/>
      <c r="CO455" s="1119"/>
      <c r="CP455" s="1119"/>
      <c r="CQ455" s="1113"/>
      <c r="CR455" s="1113"/>
      <c r="CS455" s="1113"/>
      <c r="CT455" s="1113"/>
      <c r="CU455" s="1113"/>
      <c r="CV455" s="1113"/>
      <c r="CW455" s="1113"/>
      <c r="CX455" s="1113"/>
      <c r="CY455" s="1113"/>
      <c r="CZ455" s="1113"/>
      <c r="DA455" s="1113"/>
      <c r="DB455" s="1113"/>
      <c r="DC455" s="1113"/>
      <c r="DD455" s="1113"/>
      <c r="DE455" s="1113"/>
      <c r="DF455" s="1113"/>
      <c r="DG455" s="1113"/>
      <c r="DH455" s="1113"/>
      <c r="DI455" s="1113"/>
      <c r="DJ455" s="1113"/>
      <c r="DK455" s="1113"/>
      <c r="DL455" s="1119"/>
      <c r="DM455" s="1119"/>
      <c r="DN455" s="1119"/>
      <c r="DO455" s="1119"/>
      <c r="DP455" s="1119"/>
      <c r="DQ455" s="1119"/>
      <c r="DR455" s="1119"/>
      <c r="DS455" s="1119"/>
      <c r="FU455" s="608"/>
      <c r="FV455" s="56"/>
      <c r="FW455" s="56"/>
      <c r="FX455" s="56"/>
      <c r="FY455" s="56"/>
      <c r="FZ455" s="56"/>
      <c r="GA455" s="56"/>
      <c r="GB455" s="677"/>
      <c r="GC455" s="677"/>
      <c r="GD455" s="677"/>
      <c r="GE455" s="677"/>
      <c r="GF455" s="929"/>
      <c r="GG455" s="665"/>
      <c r="GH455" s="665"/>
      <c r="GI455" s="665"/>
      <c r="GJ455" s="665"/>
      <c r="GK455" s="666"/>
      <c r="GL455" s="666"/>
      <c r="GM455" s="665"/>
      <c r="GN455" s="665"/>
      <c r="GO455" s="665"/>
      <c r="GP455" s="665"/>
      <c r="GQ455" s="665"/>
      <c r="GR455" s="665"/>
      <c r="GS455" s="666"/>
      <c r="GT455" s="677"/>
      <c r="GU455" s="677"/>
      <c r="GV455" s="677"/>
      <c r="GW455" s="677"/>
      <c r="GX455" s="677"/>
      <c r="GY455" s="677"/>
      <c r="GZ455" s="677"/>
      <c r="HA455" s="677"/>
      <c r="HB455" s="677"/>
      <c r="HC455" s="677"/>
      <c r="HD455" s="677"/>
      <c r="HE455" s="56"/>
      <c r="HF455" s="56"/>
      <c r="HG455" s="56"/>
      <c r="HH455" s="56"/>
      <c r="HI455" s="56"/>
      <c r="HJ455" s="56"/>
      <c r="HK455" s="56"/>
      <c r="HL455" s="56"/>
      <c r="HM455" s="56"/>
      <c r="HN455" s="56"/>
      <c r="HO455" s="56"/>
      <c r="HP455" s="56"/>
      <c r="HQ455" s="56"/>
      <c r="HR455" s="56"/>
      <c r="HS455" s="56"/>
      <c r="HT455" s="630"/>
      <c r="HU455" s="630"/>
      <c r="HV455" s="56"/>
      <c r="HW455" s="56"/>
      <c r="HX455" s="56"/>
      <c r="HY455" s="56"/>
      <c r="HZ455" s="56"/>
      <c r="IA455" s="56"/>
      <c r="IB455" s="56"/>
      <c r="IC455" s="56"/>
    </row>
    <row r="456" spans="91:237" ht="15" hidden="1" customHeight="1">
      <c r="CM456" s="1119"/>
      <c r="CN456" s="1119"/>
      <c r="CO456" s="1119"/>
      <c r="CP456" s="1119"/>
      <c r="CQ456" s="1113"/>
      <c r="CR456" s="1113"/>
      <c r="CS456" s="1113"/>
      <c r="CT456" s="1113"/>
      <c r="CU456" s="1113"/>
      <c r="CV456" s="1113"/>
      <c r="CW456" s="1113"/>
      <c r="CX456" s="1113"/>
      <c r="CY456" s="1113"/>
      <c r="CZ456" s="1113"/>
      <c r="DA456" s="1113"/>
      <c r="DB456" s="1113"/>
      <c r="DC456" s="1113"/>
      <c r="DD456" s="1113"/>
      <c r="DE456" s="1113"/>
      <c r="DF456" s="1113"/>
      <c r="DG456" s="1113"/>
      <c r="DH456" s="1113"/>
      <c r="DI456" s="1113"/>
      <c r="DJ456" s="1113"/>
      <c r="DK456" s="1113"/>
      <c r="DL456" s="1119"/>
      <c r="DM456" s="1119"/>
      <c r="DN456" s="1119"/>
      <c r="DO456" s="1119"/>
      <c r="DP456" s="1119"/>
      <c r="DQ456" s="1119"/>
      <c r="DR456" s="1119"/>
      <c r="DS456" s="1119"/>
      <c r="FU456" s="608"/>
      <c r="FV456" s="56"/>
      <c r="FW456" s="56"/>
      <c r="FX456" s="56"/>
      <c r="FY456" s="56"/>
      <c r="FZ456" s="56"/>
      <c r="GA456" s="56"/>
      <c r="GB456" s="677"/>
      <c r="GC456" s="677"/>
      <c r="GD456" s="677"/>
      <c r="GE456" s="677"/>
      <c r="GF456" s="929"/>
      <c r="GG456" s="665"/>
      <c r="GH456" s="665"/>
      <c r="GI456" s="665"/>
      <c r="GJ456" s="665"/>
      <c r="GK456" s="666"/>
      <c r="GL456" s="666"/>
      <c r="GM456" s="665"/>
      <c r="GN456" s="665"/>
      <c r="GO456" s="665"/>
      <c r="GP456" s="665"/>
      <c r="GQ456" s="665"/>
      <c r="GR456" s="665"/>
      <c r="GS456" s="666"/>
      <c r="GT456" s="665"/>
      <c r="GU456" s="665"/>
      <c r="GV456" s="665"/>
      <c r="GW456" s="665"/>
      <c r="GX456" s="665"/>
      <c r="GY456" s="665"/>
      <c r="GZ456" s="665"/>
      <c r="HA456" s="665"/>
      <c r="HB456" s="665"/>
      <c r="HC456" s="667"/>
      <c r="HD456" s="668"/>
      <c r="HE456" s="56"/>
      <c r="HF456" s="56"/>
      <c r="HG456" s="56"/>
      <c r="HH456" s="56"/>
      <c r="HI456" s="56"/>
      <c r="HJ456" s="56"/>
      <c r="HK456" s="56"/>
      <c r="HL456" s="56"/>
      <c r="HM456" s="56"/>
      <c r="HN456" s="56"/>
      <c r="HO456" s="56"/>
      <c r="HP456" s="56"/>
      <c r="HQ456" s="56"/>
      <c r="HR456" s="56"/>
      <c r="HS456" s="56"/>
      <c r="HT456" s="630"/>
      <c r="HU456" s="630"/>
      <c r="HV456" s="56"/>
      <c r="HW456" s="56"/>
      <c r="HX456" s="56"/>
      <c r="HY456" s="56"/>
      <c r="HZ456" s="56"/>
      <c r="IA456" s="56"/>
      <c r="IB456" s="56"/>
      <c r="IC456" s="56"/>
    </row>
    <row r="457" spans="91:237" ht="15.5" hidden="1" customHeight="1" thickBot="1">
      <c r="CM457" s="1119"/>
      <c r="CN457" s="1119"/>
      <c r="CO457" s="1119"/>
      <c r="CP457" s="1119"/>
      <c r="CT457" s="1103"/>
      <c r="CU457" s="1103"/>
      <c r="CV457" s="1103"/>
      <c r="CW457" s="1103"/>
      <c r="CX457" s="1103"/>
      <c r="CY457" s="1103"/>
      <c r="CZ457" s="1103"/>
      <c r="DA457" s="1103"/>
      <c r="DB457" s="1103"/>
      <c r="DC457" s="1113"/>
      <c r="DD457" s="1113"/>
      <c r="DE457" s="1113"/>
      <c r="DF457" s="1113"/>
      <c r="DG457" s="1113"/>
      <c r="DH457" s="1113"/>
      <c r="DI457" s="1113"/>
      <c r="DJ457" s="1113"/>
      <c r="DK457" s="1113"/>
      <c r="DL457" s="1119"/>
      <c r="DM457" s="1119"/>
      <c r="DN457" s="1119"/>
      <c r="DO457" s="1119"/>
      <c r="DP457" s="1119"/>
      <c r="DQ457" s="1119"/>
      <c r="DR457" s="1119"/>
      <c r="DS457" s="1119"/>
      <c r="FU457" s="608"/>
      <c r="FV457" s="56"/>
      <c r="FW457" s="56"/>
      <c r="FX457" s="56"/>
      <c r="FY457" s="56"/>
      <c r="FZ457" s="56"/>
      <c r="GA457" s="56"/>
      <c r="GB457" s="1120"/>
      <c r="GC457" s="1120"/>
      <c r="GD457" s="1120"/>
      <c r="GE457" s="1120"/>
      <c r="GF457" s="1120"/>
      <c r="GG457" s="665"/>
      <c r="GH457" s="665"/>
      <c r="GI457" s="665"/>
      <c r="GJ457" s="665"/>
      <c r="GK457" s="666"/>
      <c r="GL457" s="666"/>
      <c r="GM457" s="665"/>
      <c r="GN457" s="665"/>
      <c r="GO457" s="665"/>
      <c r="GP457" s="665"/>
      <c r="GQ457" s="665"/>
      <c r="GR457" s="665"/>
      <c r="GS457" s="666"/>
      <c r="GT457" s="665"/>
      <c r="GU457" s="665"/>
      <c r="GV457" s="665"/>
      <c r="GW457" s="665"/>
      <c r="GX457" s="665"/>
      <c r="GY457" s="665"/>
      <c r="GZ457" s="665"/>
      <c r="HA457" s="665"/>
      <c r="HB457" s="665"/>
      <c r="HC457" s="667"/>
      <c r="HD457" s="668"/>
      <c r="HE457" s="56"/>
      <c r="HF457" s="56"/>
      <c r="HG457" s="56"/>
      <c r="HH457" s="56"/>
      <c r="HI457" s="56"/>
      <c r="HJ457" s="56"/>
      <c r="HK457" s="56"/>
      <c r="HL457" s="56"/>
      <c r="HM457" s="56"/>
      <c r="HN457" s="56"/>
      <c r="HO457" s="56"/>
      <c r="HP457" s="56"/>
      <c r="HQ457" s="56"/>
      <c r="HR457" s="56"/>
      <c r="HS457" s="56"/>
      <c r="HT457" s="630"/>
      <c r="HU457" s="630"/>
      <c r="HV457" s="56"/>
      <c r="HW457" s="56"/>
      <c r="HX457" s="56"/>
      <c r="HY457" s="56"/>
      <c r="HZ457" s="56"/>
      <c r="IA457" s="56"/>
      <c r="IB457" s="56"/>
      <c r="IC457" s="56"/>
    </row>
    <row r="458" spans="91:237" ht="20" hidden="1" customHeight="1" thickTop="1">
      <c r="CM458" s="1830" t="s">
        <v>232</v>
      </c>
      <c r="CN458" s="1830"/>
      <c r="CO458" s="1830"/>
      <c r="CP458" s="1830"/>
      <c r="CT458" s="1103"/>
      <c r="CU458" s="1103"/>
      <c r="CV458" s="1103"/>
      <c r="CW458" s="1103"/>
      <c r="CX458" s="1103"/>
      <c r="CY458" s="1103"/>
      <c r="CZ458" s="1103"/>
      <c r="DA458" s="1103"/>
      <c r="DB458" s="1103"/>
      <c r="DC458" s="1121"/>
      <c r="DD458" s="1121"/>
      <c r="DE458" s="1121"/>
      <c r="DF458" s="1121"/>
      <c r="DG458" s="1121"/>
      <c r="DH458" s="1121"/>
      <c r="DI458" s="1121"/>
      <c r="DJ458" s="1121"/>
      <c r="DK458" s="1121"/>
      <c r="DL458" s="1831" t="s">
        <v>233</v>
      </c>
      <c r="DM458" s="1831"/>
      <c r="DN458" s="1831"/>
      <c r="DO458" s="1831"/>
      <c r="DP458" s="1831"/>
      <c r="DQ458" s="1831"/>
      <c r="DR458" s="1831"/>
      <c r="DS458" s="1831"/>
      <c r="FU458" s="608"/>
      <c r="FV458" s="56"/>
      <c r="FW458" s="56"/>
      <c r="FX458" s="56"/>
      <c r="FY458" s="56"/>
      <c r="FZ458" s="56"/>
      <c r="GA458" s="56"/>
      <c r="GB458" s="56"/>
      <c r="GC458" s="56"/>
      <c r="GD458" s="56"/>
      <c r="GE458" s="608"/>
      <c r="GF458" s="56"/>
      <c r="GG458" s="56"/>
      <c r="GH458" s="56"/>
      <c r="GI458" s="56"/>
      <c r="GJ458" s="56"/>
      <c r="GK458" s="608"/>
      <c r="GL458" s="608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629"/>
      <c r="GY458" s="630"/>
      <c r="GZ458" s="56"/>
      <c r="HA458" s="56"/>
      <c r="HB458" s="56"/>
      <c r="HC458" s="56"/>
      <c r="HD458" s="56"/>
      <c r="HE458" s="56"/>
      <c r="HF458" s="56"/>
      <c r="HG458" s="56"/>
      <c r="HH458" s="56"/>
      <c r="HI458" s="56"/>
      <c r="HJ458" s="56"/>
      <c r="HK458" s="56"/>
      <c r="HL458" s="56"/>
      <c r="HM458" s="56"/>
      <c r="HN458" s="56"/>
      <c r="HO458" s="56"/>
      <c r="HP458" s="56"/>
      <c r="HQ458" s="56"/>
      <c r="HR458" s="56"/>
      <c r="HS458" s="56"/>
      <c r="HT458" s="630"/>
      <c r="HU458" s="630"/>
      <c r="HV458" s="56"/>
      <c r="HW458" s="56"/>
      <c r="HX458" s="56"/>
      <c r="HY458" s="56"/>
      <c r="HZ458" s="56"/>
      <c r="IA458" s="56"/>
      <c r="IB458" s="56"/>
      <c r="IC458" s="56"/>
    </row>
    <row r="459" spans="91:237" ht="19" hidden="1" customHeight="1">
      <c r="FU459" s="608"/>
      <c r="FV459" s="56"/>
      <c r="FW459" s="56"/>
      <c r="FX459" s="56"/>
      <c r="FY459" s="56"/>
      <c r="FZ459" s="56"/>
      <c r="GA459" s="56"/>
      <c r="GB459" s="56"/>
      <c r="GC459" s="56"/>
      <c r="GD459" s="56"/>
      <c r="GE459" s="608"/>
      <c r="GF459" s="56"/>
      <c r="GG459" s="56"/>
      <c r="GH459" s="56"/>
      <c r="GI459" s="56"/>
      <c r="GJ459" s="56"/>
      <c r="GK459" s="608"/>
      <c r="GL459" s="608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629"/>
      <c r="GY459" s="630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  <c r="HN459" s="56"/>
      <c r="HO459" s="56"/>
      <c r="HP459" s="56"/>
      <c r="HQ459" s="56"/>
      <c r="HR459" s="56"/>
      <c r="HS459" s="56"/>
      <c r="HT459" s="630"/>
      <c r="HU459" s="630"/>
      <c r="HV459" s="56"/>
      <c r="HW459" s="56"/>
      <c r="HX459" s="56"/>
      <c r="HY459" s="56"/>
      <c r="HZ459" s="56"/>
      <c r="IA459" s="56"/>
      <c r="IB459" s="56"/>
      <c r="IC459" s="56"/>
    </row>
    <row r="460" spans="91:237" ht="19" hidden="1" customHeight="1">
      <c r="FU460" s="608"/>
      <c r="FV460" s="56"/>
      <c r="FW460" s="56"/>
      <c r="FX460" s="56"/>
      <c r="FY460" s="56"/>
      <c r="FZ460" s="56"/>
      <c r="GA460" s="56"/>
      <c r="GB460" s="56"/>
      <c r="GC460" s="56"/>
      <c r="GD460" s="56"/>
      <c r="GE460" s="608"/>
      <c r="GF460" s="56"/>
      <c r="GG460" s="56"/>
      <c r="GH460" s="56"/>
      <c r="GI460" s="56"/>
      <c r="GJ460" s="56"/>
      <c r="GK460" s="608"/>
      <c r="GL460" s="608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629"/>
      <c r="GY460" s="630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  <c r="HN460" s="56"/>
      <c r="HO460" s="56"/>
      <c r="HP460" s="56"/>
      <c r="HQ460" s="56"/>
      <c r="HR460" s="56"/>
      <c r="HS460" s="56"/>
      <c r="HT460" s="630"/>
      <c r="HU460" s="630"/>
      <c r="HV460" s="56"/>
      <c r="HW460" s="56"/>
      <c r="HX460" s="56"/>
      <c r="HY460" s="56"/>
      <c r="HZ460" s="56"/>
      <c r="IA460" s="56"/>
      <c r="IB460" s="56"/>
      <c r="IC460" s="56"/>
    </row>
    <row r="461" spans="91:237" ht="19" hidden="1" customHeight="1">
      <c r="FU461" s="608"/>
      <c r="FV461" s="56"/>
      <c r="FW461" s="56"/>
      <c r="FX461" s="56"/>
      <c r="FY461" s="56"/>
      <c r="FZ461" s="56"/>
      <c r="GA461" s="56"/>
      <c r="GB461" s="56"/>
      <c r="GC461" s="56"/>
      <c r="GD461" s="56"/>
      <c r="GE461" s="608"/>
      <c r="GF461" s="56"/>
      <c r="GG461" s="56"/>
      <c r="GH461" s="56"/>
      <c r="GI461" s="56"/>
      <c r="GJ461" s="56"/>
      <c r="GK461" s="608"/>
      <c r="GL461" s="608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629"/>
      <c r="GY461" s="630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  <c r="HN461" s="56"/>
      <c r="HO461" s="56"/>
      <c r="HP461" s="56"/>
      <c r="HQ461" s="56"/>
      <c r="HR461" s="56"/>
      <c r="HS461" s="56"/>
      <c r="HT461" s="630"/>
      <c r="HU461" s="630"/>
      <c r="HV461" s="56"/>
      <c r="HW461" s="56"/>
      <c r="HX461" s="56"/>
      <c r="HY461" s="56"/>
      <c r="HZ461" s="56"/>
      <c r="IA461" s="56"/>
      <c r="IB461" s="56"/>
      <c r="IC461" s="56"/>
    </row>
    <row r="462" spans="91:237" ht="19" hidden="1" customHeight="1">
      <c r="FU462" s="608"/>
      <c r="FV462" s="56"/>
      <c r="FW462" s="56"/>
      <c r="FX462" s="56"/>
      <c r="FY462" s="56"/>
      <c r="FZ462" s="56"/>
      <c r="GA462" s="56"/>
      <c r="GB462" s="56"/>
      <c r="GC462" s="56"/>
      <c r="GD462" s="56"/>
      <c r="GE462" s="608"/>
      <c r="GF462" s="56"/>
      <c r="GG462" s="56"/>
      <c r="GH462" s="56"/>
      <c r="GI462" s="56"/>
      <c r="GJ462" s="56"/>
      <c r="GK462" s="608"/>
      <c r="GL462" s="608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629"/>
      <c r="GY462" s="630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  <c r="HN462" s="56"/>
      <c r="HO462" s="56"/>
      <c r="HP462" s="56"/>
      <c r="HQ462" s="56"/>
      <c r="HR462" s="56"/>
      <c r="HS462" s="56"/>
      <c r="HT462" s="630"/>
      <c r="HU462" s="630"/>
      <c r="HV462" s="56"/>
      <c r="HW462" s="56"/>
      <c r="HX462" s="56"/>
      <c r="HY462" s="56"/>
      <c r="HZ462" s="56"/>
      <c r="IA462" s="56"/>
      <c r="IB462" s="56"/>
      <c r="IC462" s="56"/>
    </row>
    <row r="463" spans="91:237" ht="19" hidden="1" customHeight="1">
      <c r="FU463" s="608"/>
      <c r="FV463" s="56"/>
      <c r="FW463" s="56"/>
      <c r="FX463" s="56"/>
      <c r="FY463" s="56"/>
      <c r="FZ463" s="56"/>
      <c r="GA463" s="56"/>
      <c r="GB463" s="56"/>
      <c r="GC463" s="56"/>
      <c r="GD463" s="56"/>
      <c r="GE463" s="608"/>
      <c r="GF463" s="56"/>
      <c r="GG463" s="56"/>
      <c r="GH463" s="56"/>
      <c r="GI463" s="56"/>
      <c r="GJ463" s="56"/>
      <c r="GK463" s="608"/>
      <c r="GL463" s="608"/>
      <c r="GM463" s="56"/>
      <c r="GN463" s="56"/>
      <c r="GO463" s="56"/>
      <c r="GP463" s="56"/>
      <c r="GQ463" s="56"/>
      <c r="GR463" s="56"/>
      <c r="GS463" s="56"/>
      <c r="GT463" s="56"/>
      <c r="GU463" s="56"/>
      <c r="GV463" s="56"/>
      <c r="GW463" s="56"/>
      <c r="GX463" s="629"/>
      <c r="GY463" s="630"/>
      <c r="GZ463" s="56"/>
      <c r="HA463" s="56"/>
      <c r="HB463" s="56"/>
      <c r="HC463" s="56"/>
      <c r="HD463" s="56"/>
      <c r="HE463" s="56"/>
      <c r="HF463" s="56"/>
      <c r="HG463" s="56"/>
      <c r="HH463" s="56"/>
      <c r="HI463" s="56"/>
      <c r="HJ463" s="56"/>
      <c r="HK463" s="56"/>
      <c r="HL463" s="56"/>
      <c r="HM463" s="56"/>
      <c r="HN463" s="56"/>
      <c r="HO463" s="56"/>
      <c r="HP463" s="56"/>
      <c r="HQ463" s="56"/>
      <c r="HR463" s="56"/>
      <c r="HS463" s="56"/>
      <c r="HT463" s="630"/>
      <c r="HU463" s="630"/>
      <c r="HV463" s="56"/>
      <c r="HW463" s="56"/>
      <c r="HX463" s="56"/>
      <c r="HY463" s="56"/>
      <c r="HZ463" s="56"/>
      <c r="IA463" s="56"/>
      <c r="IB463" s="56"/>
      <c r="IC463" s="56"/>
    </row>
    <row r="464" spans="91:237" ht="19" hidden="1" customHeight="1">
      <c r="FU464" s="608"/>
      <c r="FV464" s="56"/>
      <c r="FW464" s="56"/>
      <c r="FX464" s="56"/>
      <c r="FY464" s="56"/>
      <c r="FZ464" s="56"/>
      <c r="GA464" s="56"/>
      <c r="GB464" s="56"/>
      <c r="GC464" s="56"/>
      <c r="GD464" s="56"/>
      <c r="GE464" s="608"/>
      <c r="GF464" s="56"/>
      <c r="GG464" s="56"/>
      <c r="GH464" s="56"/>
      <c r="GI464" s="56"/>
      <c r="GJ464" s="56"/>
      <c r="GK464" s="608"/>
      <c r="GL464" s="608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629"/>
      <c r="GY464" s="630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  <c r="HN464" s="56"/>
      <c r="HO464" s="56"/>
      <c r="HP464" s="56"/>
      <c r="HQ464" s="56"/>
      <c r="HR464" s="56"/>
      <c r="HS464" s="56"/>
      <c r="HT464" s="630"/>
      <c r="HU464" s="630"/>
      <c r="HV464" s="56"/>
      <c r="HW464" s="56"/>
      <c r="HX464" s="56"/>
      <c r="HY464" s="56"/>
      <c r="HZ464" s="56"/>
      <c r="IA464" s="56"/>
      <c r="IB464" s="56"/>
      <c r="IC464" s="56"/>
    </row>
    <row r="465" spans="92:237" ht="19" hidden="1" customHeight="1">
      <c r="FU465" s="608"/>
      <c r="FV465" s="56"/>
      <c r="FW465" s="56"/>
      <c r="FX465" s="56"/>
      <c r="FY465" s="56"/>
      <c r="FZ465" s="56"/>
      <c r="GA465" s="56"/>
      <c r="GB465" s="56"/>
      <c r="GC465" s="56"/>
      <c r="GD465" s="56"/>
      <c r="GE465" s="608"/>
      <c r="GF465" s="56"/>
      <c r="GG465" s="56"/>
      <c r="GH465" s="56"/>
      <c r="GI465" s="56"/>
      <c r="GJ465" s="56"/>
      <c r="GK465" s="608"/>
      <c r="GL465" s="608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629"/>
      <c r="GY465" s="630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  <c r="HN465" s="56"/>
      <c r="HO465" s="56"/>
      <c r="HP465" s="56"/>
      <c r="HQ465" s="56"/>
      <c r="HR465" s="56"/>
      <c r="HS465" s="56"/>
      <c r="HT465" s="630"/>
      <c r="HU465" s="630"/>
      <c r="HV465" s="56"/>
      <c r="HW465" s="56"/>
      <c r="HX465" s="56"/>
      <c r="HY465" s="56"/>
      <c r="HZ465" s="56"/>
      <c r="IA465" s="56"/>
      <c r="IB465" s="56"/>
      <c r="IC465" s="56"/>
    </row>
    <row r="466" spans="92:237" ht="19" hidden="1" customHeight="1">
      <c r="FU466" s="608"/>
      <c r="FV466" s="56"/>
      <c r="FW466" s="56"/>
      <c r="FX466" s="56"/>
      <c r="FY466" s="56"/>
      <c r="FZ466" s="56"/>
      <c r="GA466" s="56"/>
      <c r="GB466" s="665"/>
      <c r="GC466" s="665"/>
      <c r="GD466" s="665"/>
      <c r="GE466" s="665"/>
      <c r="GF466" s="665"/>
      <c r="GG466" s="665"/>
      <c r="GH466" s="665"/>
      <c r="GI466" s="665"/>
      <c r="GJ466" s="665"/>
      <c r="GK466" s="666"/>
      <c r="GL466" s="666"/>
      <c r="GM466" s="665"/>
      <c r="GN466" s="665"/>
      <c r="GO466" s="665"/>
      <c r="GP466" s="665"/>
      <c r="GQ466" s="665"/>
      <c r="GR466" s="665"/>
      <c r="GS466" s="666"/>
      <c r="GT466" s="665"/>
      <c r="GU466" s="56"/>
      <c r="GV466" s="56"/>
      <c r="GW466" s="56"/>
      <c r="GX466" s="629"/>
      <c r="GY466" s="630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  <c r="HN466" s="56"/>
      <c r="HO466" s="56"/>
      <c r="HP466" s="56"/>
      <c r="HQ466" s="56"/>
      <c r="HR466" s="56"/>
      <c r="HS466" s="56"/>
      <c r="HT466" s="630"/>
      <c r="HU466" s="630"/>
      <c r="HV466" s="56"/>
      <c r="HW466" s="56"/>
      <c r="HX466" s="56"/>
      <c r="HY466" s="56"/>
      <c r="HZ466" s="56"/>
      <c r="IA466" s="56"/>
      <c r="IB466" s="56"/>
      <c r="IC466" s="56"/>
    </row>
    <row r="467" spans="92:237" ht="19" hidden="1" customHeight="1">
      <c r="CN467" s="1814" t="s">
        <v>234</v>
      </c>
      <c r="CO467" s="1814"/>
      <c r="CP467" s="1814"/>
      <c r="CQ467" s="1814"/>
      <c r="CR467" s="1814"/>
      <c r="CS467" s="1814"/>
      <c r="CT467" s="1814"/>
      <c r="CU467" s="1814"/>
      <c r="CV467" s="1814"/>
      <c r="CW467" s="1814"/>
      <c r="CX467" s="1814"/>
      <c r="CY467" s="1814"/>
      <c r="CZ467" s="1814"/>
      <c r="DA467" s="1814"/>
      <c r="DB467" s="1814"/>
      <c r="FU467" s="608"/>
      <c r="FV467" s="56"/>
      <c r="FW467" s="56"/>
      <c r="FX467" s="56"/>
      <c r="FY467" s="56"/>
      <c r="FZ467" s="56"/>
      <c r="GA467" s="56"/>
      <c r="GB467" s="1824" t="s">
        <v>235</v>
      </c>
      <c r="GC467" s="1824"/>
      <c r="GD467" s="1824"/>
      <c r="GE467" s="1824"/>
      <c r="GF467" s="56"/>
      <c r="GG467" s="56"/>
      <c r="GH467" s="56"/>
      <c r="GI467" s="1824" t="str">
        <f>IF(O12="","","Depart")</f>
        <v/>
      </c>
      <c r="GJ467" s="1824"/>
      <c r="GK467" s="1824"/>
      <c r="GL467" s="1122"/>
      <c r="GM467" s="1829" t="str">
        <f>IF(O12="","",O12)</f>
        <v/>
      </c>
      <c r="GN467" s="1829"/>
      <c r="GO467" s="1829"/>
      <c r="GP467" s="1829"/>
      <c r="GQ467" s="1829"/>
      <c r="GR467" s="1829"/>
      <c r="GS467" s="1829"/>
      <c r="GT467" s="1829"/>
      <c r="GU467" s="56"/>
      <c r="GV467" s="56"/>
      <c r="GW467" s="56"/>
      <c r="GX467" s="629"/>
      <c r="GY467" s="630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  <c r="HN467" s="56"/>
      <c r="HO467" s="56"/>
      <c r="HP467" s="56"/>
      <c r="HQ467" s="56"/>
      <c r="HR467" s="56"/>
      <c r="HS467" s="56"/>
      <c r="HT467" s="630"/>
      <c r="HU467" s="630"/>
      <c r="HV467" s="56"/>
      <c r="HW467" s="56"/>
      <c r="HX467" s="56"/>
      <c r="HY467" s="56"/>
      <c r="HZ467" s="56"/>
      <c r="IA467" s="56"/>
      <c r="IB467" s="56"/>
      <c r="IC467" s="56"/>
    </row>
    <row r="468" spans="92:237" ht="19" hidden="1" customHeight="1"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FU468" s="608"/>
      <c r="FV468" s="56"/>
      <c r="FW468" s="56"/>
      <c r="FX468" s="56"/>
      <c r="FY468" s="56"/>
      <c r="FZ468" s="56"/>
      <c r="GA468" s="56"/>
      <c r="GB468" s="1123"/>
      <c r="GC468" s="1123"/>
      <c r="GD468" s="1123"/>
      <c r="GE468" s="1123"/>
      <c r="GF468" s="1124"/>
      <c r="GG468" s="1125"/>
      <c r="GH468" s="1125"/>
      <c r="GI468" s="1123"/>
      <c r="GJ468" s="1123"/>
      <c r="GK468" s="1123"/>
      <c r="GL468" s="1123"/>
      <c r="GM468" s="1123"/>
      <c r="GN468" s="1126"/>
      <c r="GO468" s="1126"/>
      <c r="GP468" s="1126"/>
      <c r="GQ468" s="1126"/>
      <c r="GR468" s="1126"/>
      <c r="GS468" s="1126"/>
      <c r="GT468" s="1126"/>
      <c r="GU468" s="56"/>
      <c r="GV468" s="56"/>
      <c r="GW468" s="56"/>
      <c r="GX468" s="629"/>
      <c r="GY468" s="630"/>
      <c r="GZ468" s="56"/>
      <c r="HA468" s="56"/>
      <c r="HB468" s="56"/>
      <c r="HC468" s="56"/>
      <c r="HD468" s="56"/>
      <c r="HE468" s="56"/>
      <c r="HF468" s="56"/>
      <c r="HG468" s="56"/>
      <c r="HH468" s="56"/>
      <c r="HI468" s="56"/>
      <c r="HJ468" s="56"/>
      <c r="HK468" s="56"/>
      <c r="HL468" s="56"/>
      <c r="HM468" s="56"/>
      <c r="HN468" s="56"/>
      <c r="HO468" s="56"/>
      <c r="HP468" s="56"/>
      <c r="HQ468" s="56"/>
      <c r="HR468" s="56"/>
      <c r="HS468" s="56"/>
      <c r="HT468" s="630"/>
      <c r="HU468" s="630"/>
      <c r="HV468" s="56"/>
      <c r="HW468" s="56"/>
      <c r="HX468" s="56"/>
      <c r="HY468" s="56"/>
      <c r="HZ468" s="56"/>
      <c r="IA468" s="56"/>
      <c r="IB468" s="56"/>
      <c r="IC468" s="56"/>
    </row>
    <row r="469" spans="92:237" ht="19" hidden="1" customHeight="1">
      <c r="CN469"/>
      <c r="CO469"/>
      <c r="CP469"/>
      <c r="CQ469" s="361"/>
      <c r="CR469" s="361"/>
      <c r="CS469" s="361"/>
      <c r="CT469"/>
      <c r="CU469"/>
      <c r="CV469"/>
      <c r="CW469"/>
      <c r="CX469"/>
      <c r="CY469"/>
      <c r="CZ469"/>
      <c r="DA469"/>
      <c r="DB469"/>
      <c r="FU469" s="608"/>
      <c r="FV469" s="56"/>
      <c r="FW469" s="56"/>
      <c r="FX469" s="56"/>
      <c r="FY469" s="56"/>
      <c r="FZ469" s="56"/>
      <c r="GA469" s="56"/>
      <c r="GB469" s="1824" t="s">
        <v>236</v>
      </c>
      <c r="GC469" s="1824"/>
      <c r="GD469" s="1824"/>
      <c r="GE469" s="1824"/>
      <c r="GF469" s="56"/>
      <c r="GG469" s="56"/>
      <c r="GH469" s="1125"/>
      <c r="GI469" s="1824">
        <f>'2024 1.2'!GH553</f>
        <v>0</v>
      </c>
      <c r="GJ469" s="1824"/>
      <c r="GK469" s="1824"/>
      <c r="GL469" s="1122"/>
      <c r="GM469" s="1825" t="e">
        <f>GW553</f>
        <v>#REF!</v>
      </c>
      <c r="GN469" s="1825"/>
      <c r="GO469" s="1825"/>
      <c r="GP469" s="1825"/>
      <c r="GQ469" s="1825"/>
      <c r="GR469" s="1127" t="e">
        <f>IF(GS469="","","to")</f>
        <v>#REF!</v>
      </c>
      <c r="GS469" s="1825" t="e">
        <f>'2024 1.2'!HC553</f>
        <v>#REF!</v>
      </c>
      <c r="GT469" s="1825"/>
      <c r="GU469" s="56"/>
      <c r="GV469" s="56"/>
      <c r="GW469" s="56"/>
      <c r="GX469" s="629"/>
      <c r="GY469" s="630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  <c r="HN469" s="56"/>
      <c r="HO469" s="56"/>
      <c r="HP469" s="56"/>
      <c r="HQ469" s="56"/>
      <c r="HR469" s="56"/>
      <c r="HS469" s="56"/>
      <c r="HT469" s="630"/>
      <c r="HU469" s="630"/>
      <c r="HV469" s="56"/>
      <c r="HW469" s="56"/>
      <c r="HX469" s="56"/>
      <c r="HY469" s="56"/>
      <c r="HZ469" s="56"/>
      <c r="IA469" s="56"/>
      <c r="IB469" s="56"/>
      <c r="IC469" s="56"/>
    </row>
    <row r="470" spans="92:237" ht="16" hidden="1" customHeight="1"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61"/>
      <c r="FU470" s="608"/>
      <c r="FV470" s="56"/>
      <c r="FW470" s="56"/>
      <c r="FX470" s="56"/>
      <c r="FY470" s="56"/>
      <c r="FZ470" s="56"/>
      <c r="GA470" s="56"/>
      <c r="GB470" s="1123"/>
      <c r="GC470" s="1123"/>
      <c r="GD470" s="1123"/>
      <c r="GE470" s="1123"/>
      <c r="GF470" s="1125"/>
      <c r="GG470" s="1125"/>
      <c r="GH470" s="1125"/>
      <c r="GI470" s="1123"/>
      <c r="GJ470" s="1123"/>
      <c r="GK470" s="1123"/>
      <c r="GL470" s="1123"/>
      <c r="GM470" s="1123"/>
      <c r="GN470" s="1126"/>
      <c r="GO470" s="1126"/>
      <c r="GP470" s="1126"/>
      <c r="GQ470" s="1126"/>
      <c r="GR470" s="1128"/>
      <c r="GS470" s="1129"/>
      <c r="GT470" s="1129"/>
      <c r="GU470" s="56"/>
      <c r="GV470" s="56"/>
      <c r="GW470" s="56"/>
      <c r="GX470" s="629"/>
      <c r="GY470" s="630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630"/>
      <c r="HU470" s="630"/>
      <c r="HV470" s="56"/>
      <c r="HW470" s="56"/>
      <c r="HX470" s="56"/>
      <c r="HY470" s="56"/>
      <c r="HZ470" s="56"/>
      <c r="IA470" s="56"/>
      <c r="IB470" s="56"/>
      <c r="IC470" s="56"/>
    </row>
    <row r="471" spans="92:237" ht="19" hidden="1" customHeight="1">
      <c r="CN471" s="1065"/>
      <c r="CO471" s="1065"/>
      <c r="CP471" s="1065"/>
      <c r="CQ471" s="1065"/>
      <c r="CR471" s="1065"/>
      <c r="CS471" s="1065"/>
      <c r="CT471" s="1065"/>
      <c r="CU471" s="1065"/>
      <c r="CV471" s="1065"/>
      <c r="CW471" s="1065"/>
      <c r="CX471" s="1065"/>
      <c r="CY471" s="1065"/>
      <c r="CZ471" s="1065"/>
      <c r="DA471" s="1065"/>
      <c r="DB471" s="1065"/>
      <c r="FU471" s="608"/>
      <c r="FV471" s="56"/>
      <c r="FW471" s="56"/>
      <c r="FX471" s="56"/>
      <c r="FY471" s="56"/>
      <c r="FZ471" s="56"/>
      <c r="GA471" s="56"/>
      <c r="GB471" s="1824" t="s">
        <v>237</v>
      </c>
      <c r="GC471" s="1824"/>
      <c r="GD471" s="1824"/>
      <c r="GE471" s="1824"/>
      <c r="GF471" s="56"/>
      <c r="GG471" s="56"/>
      <c r="GH471" s="1125"/>
      <c r="GI471" s="1824">
        <f>'2024 1.2'!GH554</f>
        <v>0</v>
      </c>
      <c r="GJ471" s="1824"/>
      <c r="GK471" s="1824"/>
      <c r="GL471" s="1122"/>
      <c r="GM471" s="1825" t="e">
        <f>'2024 1.2'!GW554</f>
        <v>#REF!</v>
      </c>
      <c r="GN471" s="1825"/>
      <c r="GO471" s="1825"/>
      <c r="GP471" s="1825"/>
      <c r="GQ471" s="1825"/>
      <c r="GR471" s="1127" t="e">
        <f>IF(GS471="","","to")</f>
        <v>#REF!</v>
      </c>
      <c r="GS471" s="1825" t="e">
        <f>'2024 1.2'!HC554</f>
        <v>#REF!</v>
      </c>
      <c r="GT471" s="1825"/>
      <c r="GU471" s="56"/>
      <c r="GV471" s="56"/>
      <c r="GW471" s="56"/>
      <c r="GX471" s="629"/>
      <c r="GY471" s="630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630"/>
      <c r="HU471" s="630"/>
      <c r="HV471" s="56"/>
      <c r="HW471" s="56"/>
      <c r="HX471" s="56"/>
      <c r="HY471" s="56"/>
      <c r="HZ471" s="56"/>
      <c r="IA471" s="56"/>
      <c r="IB471" s="56"/>
      <c r="IC471" s="56"/>
    </row>
    <row r="472" spans="92:237" ht="19" hidden="1" customHeight="1">
      <c r="CN472" s="1065"/>
      <c r="CO472" s="1065"/>
      <c r="CP472" s="1065"/>
      <c r="CQ472" s="1065"/>
      <c r="CR472" s="1065"/>
      <c r="CS472" s="1065"/>
      <c r="CT472" s="1065"/>
      <c r="CU472" s="1065"/>
      <c r="CV472" s="1065"/>
      <c r="CW472" s="1065"/>
      <c r="CX472" s="1065"/>
      <c r="CY472" s="1065"/>
      <c r="CZ472" s="1065"/>
      <c r="DA472" s="1065"/>
      <c r="DB472" s="1065"/>
      <c r="FU472" s="608"/>
      <c r="FV472" s="56"/>
      <c r="FW472" s="56"/>
      <c r="FX472" s="56"/>
      <c r="FY472" s="56"/>
      <c r="FZ472" s="56"/>
      <c r="GA472" s="56"/>
      <c r="GB472" s="1123"/>
      <c r="GC472" s="1123"/>
      <c r="GD472" s="1123"/>
      <c r="GE472" s="1123"/>
      <c r="GF472" s="1125"/>
      <c r="GG472" s="1125">
        <v>2</v>
      </c>
      <c r="GH472" s="1125"/>
      <c r="GI472" s="1123"/>
      <c r="GJ472" s="1123"/>
      <c r="GK472" s="1123"/>
      <c r="GL472" s="1123"/>
      <c r="GM472" s="1123"/>
      <c r="GN472" s="1126"/>
      <c r="GO472" s="1126"/>
      <c r="GP472" s="1126"/>
      <c r="GQ472" s="1126"/>
      <c r="GR472" s="1129"/>
      <c r="GS472" s="1129"/>
      <c r="GT472" s="1129"/>
      <c r="GU472" s="56"/>
      <c r="GV472" s="56"/>
      <c r="GW472" s="56"/>
      <c r="GX472" s="629"/>
      <c r="GY472" s="630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  <c r="HN472" s="56"/>
      <c r="HO472" s="56"/>
      <c r="HP472" s="56"/>
      <c r="HQ472" s="56"/>
      <c r="HR472" s="56"/>
      <c r="HS472" s="56"/>
      <c r="HT472" s="630"/>
      <c r="HU472" s="630"/>
      <c r="HV472" s="56"/>
      <c r="HW472" s="56"/>
      <c r="HX472" s="56"/>
      <c r="HY472" s="56"/>
      <c r="HZ472" s="56"/>
      <c r="IA472" s="56"/>
      <c r="IB472" s="56"/>
      <c r="IC472" s="56"/>
    </row>
    <row r="473" spans="92:237" ht="19" hidden="1" customHeight="1">
      <c r="CN473" s="1065"/>
      <c r="CO473" s="1065"/>
      <c r="CP473" s="1065"/>
      <c r="CQ473" s="1065"/>
      <c r="CR473" s="1065"/>
      <c r="CS473" s="1065"/>
      <c r="CT473" s="1065"/>
      <c r="CU473" s="1065"/>
      <c r="CV473" s="1065"/>
      <c r="CW473" s="1065"/>
      <c r="CX473" s="1065"/>
      <c r="CY473" s="1065"/>
      <c r="CZ473" s="1065"/>
      <c r="DA473" s="1065"/>
      <c r="DB473" s="1065"/>
      <c r="FU473" s="608"/>
      <c r="FV473" s="56"/>
      <c r="FW473" s="56"/>
      <c r="FX473" s="56"/>
      <c r="FY473" s="56"/>
      <c r="FZ473" s="56"/>
      <c r="GA473" s="56"/>
      <c r="GB473" s="1824" t="s">
        <v>238</v>
      </c>
      <c r="GC473" s="1824"/>
      <c r="GD473" s="1824"/>
      <c r="GE473" s="1824"/>
      <c r="GF473" s="56"/>
      <c r="GG473" s="56"/>
      <c r="GH473" s="1125"/>
      <c r="GI473" s="1824" t="e">
        <f>IF(#REF!=0,"","Effective Date:")</f>
        <v>#REF!</v>
      </c>
      <c r="GJ473" s="1824"/>
      <c r="GK473" s="1824"/>
      <c r="GL473" s="1122"/>
      <c r="GM473" s="1826" t="e">
        <f>#REF!</f>
        <v>#REF!</v>
      </c>
      <c r="GN473" s="1826"/>
      <c r="GO473" s="1826"/>
      <c r="GP473" s="1826"/>
      <c r="GQ473" s="1826"/>
      <c r="GR473" s="1826"/>
      <c r="GS473" s="1826"/>
      <c r="GT473" s="1826"/>
      <c r="GU473" s="56"/>
      <c r="GV473" s="56"/>
      <c r="GW473" s="56"/>
      <c r="GX473" s="629"/>
      <c r="GY473" s="630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  <c r="HN473" s="56"/>
      <c r="HO473" s="56"/>
      <c r="HP473" s="56"/>
      <c r="HQ473" s="56"/>
      <c r="HR473" s="56"/>
      <c r="HS473" s="56"/>
      <c r="HT473" s="630"/>
      <c r="HU473" s="630"/>
      <c r="HV473" s="56"/>
      <c r="HW473" s="56"/>
      <c r="HX473" s="56"/>
      <c r="HY473" s="56"/>
      <c r="HZ473" s="56"/>
      <c r="IA473" s="56"/>
      <c r="IB473" s="56"/>
      <c r="IC473" s="56"/>
    </row>
    <row r="474" spans="92:237" ht="16" hidden="1" customHeight="1">
      <c r="CN474"/>
      <c r="CO474"/>
      <c r="CP474"/>
      <c r="CQ474"/>
      <c r="CR474" s="362"/>
      <c r="CS474" s="362"/>
      <c r="CT474"/>
      <c r="CU474"/>
      <c r="CV474"/>
      <c r="CW474"/>
      <c r="CX474"/>
      <c r="CY474"/>
      <c r="CZ474"/>
      <c r="DA474"/>
      <c r="DB474"/>
      <c r="FU474" s="608"/>
      <c r="FV474" s="56"/>
      <c r="FW474" s="56"/>
      <c r="FX474" s="56"/>
      <c r="FY474" s="56"/>
      <c r="FZ474" s="56"/>
      <c r="GA474" s="56"/>
      <c r="GB474" s="1122"/>
      <c r="GC474" s="1122"/>
      <c r="GD474" s="1122"/>
      <c r="GE474" s="1122"/>
      <c r="GF474" s="1130"/>
      <c r="GG474" s="1130"/>
      <c r="GH474" s="1125"/>
      <c r="GI474" s="1122"/>
      <c r="GJ474" s="1122"/>
      <c r="GK474" s="1122"/>
      <c r="GL474" s="1122"/>
      <c r="GM474" s="665"/>
      <c r="GN474" s="1126"/>
      <c r="GO474" s="1126"/>
      <c r="GP474" s="1126"/>
      <c r="GQ474" s="1126"/>
      <c r="GR474" s="1129"/>
      <c r="GS474" s="1129"/>
      <c r="GT474" s="1129"/>
      <c r="GU474" s="56"/>
      <c r="GV474" s="56"/>
      <c r="GW474" s="56"/>
      <c r="GX474" s="629"/>
      <c r="GY474" s="630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  <c r="HN474" s="56"/>
      <c r="HO474" s="56"/>
      <c r="HP474" s="56"/>
      <c r="HQ474" s="56"/>
      <c r="HR474" s="56"/>
      <c r="HS474" s="56"/>
      <c r="HT474" s="630"/>
      <c r="HU474" s="630"/>
      <c r="HV474" s="56"/>
      <c r="HW474" s="56"/>
      <c r="HX474" s="56"/>
      <c r="HY474" s="56"/>
      <c r="HZ474" s="56"/>
      <c r="IA474" s="56"/>
      <c r="IB474" s="56"/>
      <c r="IC474" s="56"/>
    </row>
    <row r="475" spans="92:237" ht="15" hidden="1" customHeight="1">
      <c r="CN475"/>
      <c r="CO475"/>
      <c r="CP475"/>
      <c r="CQ475"/>
      <c r="CR475" s="361"/>
      <c r="CS475" s="361"/>
      <c r="CT475"/>
      <c r="CU475"/>
      <c r="CV475"/>
      <c r="CW475"/>
      <c r="CX475"/>
      <c r="CY475"/>
      <c r="CZ475"/>
      <c r="DA475"/>
      <c r="DB475"/>
      <c r="FU475" s="608"/>
      <c r="FV475" s="56"/>
      <c r="FW475" s="56"/>
      <c r="FX475" s="56"/>
      <c r="FY475" s="56"/>
      <c r="FZ475" s="56"/>
      <c r="GA475" s="56"/>
      <c r="GB475" s="1827" t="str">
        <f>IF(GM467="",""," Advances can be released on:")</f>
        <v/>
      </c>
      <c r="GC475" s="1827"/>
      <c r="GD475" s="1827"/>
      <c r="GE475" s="1827"/>
      <c r="GF475" s="1827"/>
      <c r="GG475" s="1828" t="str">
        <f>IF(GM467="","",GM467-30)</f>
        <v/>
      </c>
      <c r="GH475" s="1828"/>
      <c r="GI475" s="1824">
        <f>'2024 1.2'!GH555</f>
        <v>0</v>
      </c>
      <c r="GJ475" s="1824"/>
      <c r="GK475" s="1824"/>
      <c r="GL475" s="1122"/>
      <c r="GM475" s="1825" t="str">
        <f>'2024 1.2'!GW555</f>
        <v/>
      </c>
      <c r="GN475" s="1825"/>
      <c r="GO475" s="1825"/>
      <c r="GP475" s="1825"/>
      <c r="GQ475" s="1825"/>
      <c r="GR475" s="1127" t="str">
        <f>IF(GS475="","","to")</f>
        <v/>
      </c>
      <c r="GS475" s="1825" t="str">
        <f>'2024 1.2'!HC555</f>
        <v/>
      </c>
      <c r="GT475" s="1825"/>
      <c r="GU475" s="56"/>
      <c r="GV475" s="56"/>
      <c r="GW475" s="56"/>
      <c r="GX475" s="629"/>
      <c r="GY475" s="630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  <c r="HN475" s="56"/>
      <c r="HO475" s="56"/>
      <c r="HP475" s="56"/>
      <c r="HQ475" s="56"/>
      <c r="HR475" s="56"/>
      <c r="HS475" s="56"/>
      <c r="HT475" s="630"/>
      <c r="HU475" s="630"/>
      <c r="HV475" s="56"/>
      <c r="HW475" s="56"/>
      <c r="HX475" s="56"/>
      <c r="HY475" s="56"/>
      <c r="HZ475" s="56"/>
      <c r="IA475" s="56"/>
      <c r="IB475" s="56"/>
      <c r="IC475" s="56"/>
    </row>
    <row r="476" spans="92:237" ht="19" hidden="1" customHeight="1">
      <c r="CN476" s="1065"/>
      <c r="CO476" s="1065"/>
      <c r="CP476" s="1065"/>
      <c r="CQ476" s="1065"/>
      <c r="CR476" s="1065"/>
      <c r="CS476" s="1065"/>
      <c r="CT476" s="1065"/>
      <c r="CU476" s="1065"/>
      <c r="CV476" s="1065"/>
      <c r="CW476" s="1065"/>
      <c r="CX476" s="1065"/>
      <c r="CY476" s="1065"/>
      <c r="CZ476" s="1065"/>
      <c r="DA476" s="1065"/>
      <c r="DB476" s="1065"/>
      <c r="FU476" s="608"/>
      <c r="FV476" s="56"/>
      <c r="FW476" s="56"/>
      <c r="FX476" s="56"/>
      <c r="FY476" s="56"/>
      <c r="FZ476" s="56"/>
      <c r="GA476" s="56"/>
      <c r="GB476" s="1131"/>
      <c r="GC476" s="1131"/>
      <c r="GD476" s="1131"/>
      <c r="GE476" s="1131"/>
      <c r="GF476" s="1131"/>
      <c r="GG476" s="1132"/>
      <c r="GH476" s="1132"/>
      <c r="GI476" s="1122"/>
      <c r="GJ476" s="1122"/>
      <c r="GK476" s="1122"/>
      <c r="GL476" s="1122"/>
      <c r="GM476" s="665"/>
      <c r="GN476" s="1126"/>
      <c r="GO476" s="1126"/>
      <c r="GP476" s="1126"/>
      <c r="GQ476" s="1126"/>
      <c r="GR476" s="1126"/>
      <c r="GS476" s="36"/>
      <c r="GT476" s="36"/>
      <c r="GU476" s="56"/>
      <c r="GV476" s="56"/>
      <c r="GW476" s="56"/>
      <c r="GX476" s="629"/>
      <c r="GY476" s="630"/>
      <c r="GZ476" s="56"/>
      <c r="HA476" s="56"/>
      <c r="HB476" s="56"/>
      <c r="HC476" s="56"/>
      <c r="HD476" s="56"/>
      <c r="HE476" s="56"/>
      <c r="HF476" s="56"/>
      <c r="HG476" s="56"/>
      <c r="HH476" s="56"/>
      <c r="HI476" s="56"/>
      <c r="HJ476" s="56"/>
      <c r="HK476" s="56"/>
      <c r="HL476" s="56"/>
      <c r="HM476" s="56"/>
      <c r="HN476" s="56"/>
      <c r="HO476" s="56"/>
      <c r="HP476" s="56"/>
      <c r="HQ476" s="56"/>
      <c r="HR476" s="56"/>
      <c r="HS476" s="56"/>
      <c r="HT476" s="630"/>
      <c r="HU476" s="630"/>
      <c r="HV476" s="56"/>
      <c r="HW476" s="56"/>
      <c r="HX476" s="56"/>
      <c r="HY476" s="56"/>
      <c r="HZ476" s="56"/>
      <c r="IA476" s="56"/>
      <c r="IB476" s="56"/>
      <c r="IC476" s="56"/>
    </row>
    <row r="477" spans="92:237" ht="19" hidden="1" customHeight="1">
      <c r="CN477" s="1065"/>
      <c r="CO477" s="1065"/>
      <c r="CP477" s="1065"/>
      <c r="CQ477" s="1065"/>
      <c r="CR477" s="1065"/>
      <c r="CS477" s="1065"/>
      <c r="CT477" s="1065"/>
      <c r="CU477" s="1065"/>
      <c r="CV477" s="1065"/>
      <c r="CW477" s="1065"/>
      <c r="CX477" s="1065"/>
      <c r="CY477" s="1065"/>
      <c r="CZ477" s="1065"/>
      <c r="DA477" s="1065"/>
      <c r="DB477" s="1065"/>
      <c r="FU477" s="608"/>
      <c r="FV477" s="56"/>
      <c r="FW477" s="56"/>
      <c r="FX477" s="56"/>
      <c r="FY477" s="56"/>
      <c r="FZ477" s="56"/>
      <c r="GA477" s="56"/>
      <c r="GB477" s="1131"/>
      <c r="GC477" s="1131"/>
      <c r="GD477" s="1131"/>
      <c r="GE477" s="1131"/>
      <c r="GF477" s="1131"/>
      <c r="GG477" s="1132"/>
      <c r="GH477" s="1132"/>
      <c r="GI477" s="1824" t="e">
        <f>IF(#REF!=0,"","Report Date:")</f>
        <v>#REF!</v>
      </c>
      <c r="GJ477" s="1824"/>
      <c r="GK477" s="1824"/>
      <c r="GL477" s="1122"/>
      <c r="GM477" s="1829" t="str">
        <f>'2024 1.2'!GX551</f>
        <v/>
      </c>
      <c r="GN477" s="1829"/>
      <c r="GO477" s="1829"/>
      <c r="GP477" s="1829"/>
      <c r="GQ477" s="1829"/>
      <c r="GR477" s="1829"/>
      <c r="GS477" s="1829"/>
      <c r="GT477" s="1829"/>
      <c r="GU477" s="56"/>
      <c r="GV477" s="56"/>
      <c r="GW477" s="56"/>
      <c r="GX477" s="629"/>
      <c r="GY477" s="630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  <c r="HN477" s="56"/>
      <c r="HO477" s="56"/>
      <c r="HP477" s="56"/>
      <c r="HQ477" s="56"/>
      <c r="HR477" s="56"/>
      <c r="HS477" s="56"/>
      <c r="HT477" s="630"/>
      <c r="HU477" s="630"/>
      <c r="HV477" s="56"/>
      <c r="HW477" s="56"/>
      <c r="HX477" s="56"/>
      <c r="HY477" s="56"/>
      <c r="HZ477" s="56"/>
      <c r="IA477" s="56"/>
      <c r="IB477" s="56"/>
      <c r="IC477" s="56"/>
    </row>
    <row r="478" spans="92:237" ht="19" hidden="1" customHeight="1">
      <c r="CN478" s="1065"/>
      <c r="CO478" s="1065"/>
      <c r="CP478" s="1065"/>
      <c r="CQ478" s="1065"/>
      <c r="CR478" s="1065"/>
      <c r="CS478" s="1065"/>
      <c r="CU478" s="1065"/>
      <c r="CV478" s="1065"/>
      <c r="CW478" s="1065"/>
      <c r="CX478" s="1065"/>
      <c r="CY478" s="1065"/>
      <c r="CZ478" s="1065"/>
      <c r="DA478" s="1065"/>
      <c r="DB478" s="1065"/>
      <c r="FU478" s="608"/>
      <c r="FV478" s="56"/>
      <c r="FW478" s="56"/>
      <c r="FX478" s="56"/>
      <c r="FY478" s="56"/>
      <c r="FZ478" s="56"/>
      <c r="GA478" s="56"/>
      <c r="GB478" s="1131"/>
      <c r="GC478" s="1131"/>
      <c r="GD478" s="1131"/>
      <c r="GE478" s="1131"/>
      <c r="GF478" s="1131"/>
      <c r="GG478" s="800"/>
      <c r="GH478" s="800"/>
      <c r="GI478" s="665"/>
      <c r="GJ478" s="665"/>
      <c r="GK478" s="677"/>
      <c r="GL478" s="677"/>
      <c r="GM478" s="668"/>
      <c r="GN478" s="668"/>
      <c r="GO478" s="668"/>
      <c r="GP478" s="668"/>
      <c r="GQ478" s="668"/>
      <c r="GR478" s="668"/>
      <c r="GS478" s="665"/>
      <c r="GT478" s="665"/>
      <c r="GU478" s="56"/>
      <c r="GV478" s="56"/>
      <c r="GW478" s="56"/>
      <c r="GX478" s="629"/>
      <c r="GY478" s="630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630"/>
      <c r="HU478" s="630"/>
      <c r="HV478" s="56"/>
      <c r="HW478" s="56"/>
      <c r="HX478" s="56"/>
      <c r="HY478" s="56"/>
      <c r="HZ478" s="56"/>
      <c r="IA478" s="56"/>
      <c r="IB478" s="56"/>
      <c r="IC478" s="56"/>
    </row>
    <row r="479" spans="92:237" ht="20" hidden="1" customHeight="1" thickBot="1"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FU479" s="608"/>
      <c r="FV479" s="56"/>
      <c r="FW479" s="56"/>
      <c r="FX479" s="56"/>
      <c r="FY479" s="56"/>
      <c r="FZ479" s="56"/>
      <c r="GA479" s="56"/>
      <c r="GB479" s="1133"/>
      <c r="GC479" s="1133"/>
      <c r="GD479" s="1133"/>
      <c r="GE479" s="1133"/>
      <c r="GF479" s="1133"/>
      <c r="GG479" s="1133"/>
      <c r="GH479" s="1133"/>
      <c r="GI479" s="1133"/>
      <c r="GJ479" s="1133"/>
      <c r="GK479" s="1134"/>
      <c r="GL479" s="1134"/>
      <c r="GM479" s="1135"/>
      <c r="GN479" s="1135"/>
      <c r="GO479" s="1135"/>
      <c r="GP479" s="1135"/>
      <c r="GQ479" s="1135"/>
      <c r="GR479" s="1135"/>
      <c r="GS479" s="1133"/>
      <c r="GT479" s="1133"/>
      <c r="GU479" s="56"/>
      <c r="GV479" s="56"/>
      <c r="GW479" s="56"/>
      <c r="GX479" s="629"/>
      <c r="GY479" s="630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  <c r="HN479" s="56"/>
      <c r="HO479" s="56"/>
      <c r="HP479" s="56"/>
      <c r="HQ479" s="56"/>
      <c r="HR479" s="56"/>
      <c r="HS479" s="56"/>
      <c r="HT479" s="630"/>
      <c r="HU479" s="630"/>
      <c r="HV479" s="56"/>
      <c r="HW479" s="56"/>
      <c r="HX479" s="56"/>
      <c r="HY479" s="56"/>
      <c r="HZ479" s="56"/>
      <c r="IA479" s="56"/>
      <c r="IB479" s="56"/>
      <c r="IC479" s="56"/>
    </row>
    <row r="480" spans="92:237" ht="20" hidden="1" customHeight="1" thickTop="1">
      <c r="CO480" s="1072"/>
      <c r="CP480" s="1072"/>
      <c r="CQ480" s="1072"/>
      <c r="CR480" s="1072"/>
      <c r="CS480" s="1072"/>
      <c r="CU480" s="1136"/>
      <c r="CV480" s="1136"/>
      <c r="CW480" s="1136"/>
      <c r="CX480" s="1136"/>
      <c r="CY480" s="1136"/>
      <c r="CZ480" s="1136"/>
      <c r="DA480" s="1136"/>
      <c r="DB480" s="1136"/>
      <c r="FU480" s="608"/>
      <c r="FV480" s="56"/>
      <c r="FW480" s="56"/>
      <c r="FX480" s="56"/>
      <c r="FY480" s="56"/>
      <c r="FZ480" s="56"/>
      <c r="GA480" s="56"/>
      <c r="GB480" s="56"/>
      <c r="GC480" s="56"/>
      <c r="GD480" s="56"/>
      <c r="GE480" s="608"/>
      <c r="GF480" s="56"/>
      <c r="GG480" s="56"/>
      <c r="GH480" s="56"/>
      <c r="GI480" s="56"/>
      <c r="GJ480" s="56"/>
      <c r="GK480" s="608"/>
      <c r="GL480" s="608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629"/>
      <c r="GY480" s="630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  <c r="HN480" s="56"/>
      <c r="HO480" s="56"/>
      <c r="HP480" s="56"/>
      <c r="HQ480" s="56"/>
      <c r="HR480" s="56"/>
      <c r="HS480" s="56"/>
      <c r="HT480" s="630"/>
      <c r="HU480" s="630"/>
      <c r="HV480" s="56"/>
      <c r="HW480" s="56"/>
      <c r="HX480" s="56"/>
      <c r="HY480" s="56"/>
      <c r="HZ480" s="56"/>
      <c r="IA480" s="56"/>
      <c r="IB480" s="56"/>
      <c r="IC480" s="56"/>
    </row>
    <row r="481" spans="92:237" ht="19" hidden="1" customHeight="1">
      <c r="CO481" s="1136"/>
      <c r="CP481" s="1136"/>
      <c r="CQ481" s="1136"/>
      <c r="CR481" s="1136"/>
      <c r="CS481" s="1136"/>
      <c r="CU481" s="1136"/>
      <c r="CV481" s="1136"/>
      <c r="CW481" s="1136"/>
      <c r="CX481" s="1136"/>
      <c r="CY481" s="1136"/>
      <c r="CZ481" s="1136"/>
      <c r="DA481" s="1136"/>
      <c r="DB481" s="1136"/>
      <c r="FU481" s="608"/>
      <c r="FV481" s="56"/>
      <c r="FW481" s="56"/>
      <c r="FX481" s="56"/>
      <c r="FY481" s="56"/>
      <c r="FZ481" s="56"/>
      <c r="GA481" s="56"/>
      <c r="GB481" s="56"/>
      <c r="GC481" s="56"/>
      <c r="GD481" s="56"/>
      <c r="GE481" s="608"/>
      <c r="GF481" s="56"/>
      <c r="GG481" s="56"/>
      <c r="GH481" s="56"/>
      <c r="GI481" s="56"/>
      <c r="GJ481" s="56"/>
      <c r="GK481" s="608"/>
      <c r="GL481" s="608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629"/>
      <c r="GY481" s="630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  <c r="HN481" s="56"/>
      <c r="HO481" s="56"/>
      <c r="HP481" s="56"/>
      <c r="HQ481" s="56"/>
      <c r="HR481" s="56"/>
      <c r="HS481" s="56"/>
      <c r="HT481" s="630"/>
      <c r="HU481" s="630"/>
      <c r="HV481" s="56"/>
      <c r="HW481" s="56"/>
      <c r="HX481" s="56"/>
      <c r="HY481" s="56"/>
      <c r="HZ481" s="56"/>
      <c r="IA481" s="56"/>
      <c r="IB481" s="56"/>
      <c r="IC481" s="56"/>
    </row>
    <row r="482" spans="92:237" ht="19" hidden="1" customHeight="1">
      <c r="CN482" s="1065"/>
      <c r="CO482" s="1065"/>
      <c r="CP482" s="1065"/>
      <c r="CQ482" s="1065"/>
      <c r="CR482" s="1065"/>
      <c r="CS482" s="1065"/>
      <c r="CU482" s="1065"/>
      <c r="CV482" s="1065"/>
      <c r="CW482" s="1065"/>
      <c r="CX482" s="1065"/>
      <c r="CY482" s="1065"/>
      <c r="CZ482" s="1065"/>
      <c r="DA482" s="1065"/>
      <c r="DB482" s="1065"/>
      <c r="FU482" s="608"/>
      <c r="FV482" s="56"/>
      <c r="FW482" s="56"/>
      <c r="FX482" s="56"/>
      <c r="FY482" s="56"/>
      <c r="FZ482" s="56"/>
      <c r="GA482" s="56"/>
      <c r="GB482" s="56"/>
      <c r="GC482" s="56"/>
      <c r="GD482" s="56"/>
      <c r="GE482" s="608"/>
      <c r="GF482" s="56"/>
      <c r="GG482" s="56"/>
      <c r="GH482" s="56"/>
      <c r="GI482" s="56"/>
      <c r="GJ482" s="56"/>
      <c r="GK482" s="608"/>
      <c r="GL482" s="608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629"/>
      <c r="GY482" s="630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  <c r="HN482" s="56"/>
      <c r="HO482" s="56"/>
      <c r="HP482" s="56"/>
      <c r="HQ482" s="56"/>
      <c r="HR482" s="56"/>
      <c r="HS482" s="56"/>
      <c r="HT482" s="630"/>
      <c r="HU482" s="630"/>
      <c r="HV482" s="56"/>
      <c r="HW482" s="56"/>
      <c r="HX482" s="56"/>
      <c r="HY482" s="56"/>
      <c r="HZ482" s="56"/>
      <c r="IA482" s="56"/>
      <c r="IB482" s="56"/>
      <c r="IC482" s="56"/>
    </row>
    <row r="483" spans="92:237" ht="19" hidden="1" customHeight="1">
      <c r="CO483" s="1136"/>
      <c r="CP483" s="1136"/>
      <c r="CQ483" s="1136"/>
      <c r="CR483" s="1136"/>
      <c r="CS483" s="1136"/>
      <c r="CU483" s="1136"/>
      <c r="CV483" s="1136"/>
      <c r="CW483" s="1136"/>
      <c r="CX483" s="1136"/>
      <c r="CY483" s="1136"/>
      <c r="CZ483" s="1136"/>
      <c r="DA483" s="1136"/>
      <c r="DB483" s="1136"/>
      <c r="FU483" s="608"/>
      <c r="FV483" s="56"/>
      <c r="FW483" s="56"/>
      <c r="FX483" s="56"/>
      <c r="FY483" s="56"/>
      <c r="FZ483" s="56"/>
      <c r="GA483" s="56"/>
      <c r="GB483" s="56"/>
      <c r="GC483" s="56"/>
      <c r="GD483" s="56"/>
      <c r="GE483" s="608"/>
      <c r="GF483" s="56"/>
      <c r="GG483" s="56"/>
      <c r="GH483" s="56"/>
      <c r="GI483" s="56"/>
      <c r="GJ483" s="56"/>
      <c r="GK483" s="608"/>
      <c r="GL483" s="608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629"/>
      <c r="GY483" s="630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  <c r="HN483" s="56"/>
      <c r="HO483" s="56"/>
      <c r="HP483" s="56"/>
      <c r="HQ483" s="56"/>
      <c r="HR483" s="56"/>
      <c r="HS483" s="56"/>
      <c r="HT483" s="630"/>
      <c r="HU483" s="630"/>
      <c r="HV483" s="56"/>
      <c r="HW483" s="56"/>
      <c r="HX483" s="56"/>
      <c r="HY483" s="56"/>
      <c r="HZ483" s="56"/>
      <c r="IA483" s="56"/>
      <c r="IB483" s="56"/>
      <c r="IC483" s="56"/>
    </row>
    <row r="484" spans="92:237" ht="19" hidden="1" customHeight="1">
      <c r="CN484" s="1113"/>
      <c r="CO484" s="824"/>
      <c r="CP484" s="824"/>
      <c r="CQ484" s="824"/>
      <c r="CR484" s="824"/>
      <c r="CS484" s="824"/>
      <c r="CT484" s="824"/>
      <c r="CU484" s="824"/>
      <c r="CV484" s="824"/>
      <c r="CW484" s="824"/>
      <c r="CX484" s="824"/>
      <c r="CY484" s="824"/>
      <c r="CZ484" s="824"/>
      <c r="DA484" s="824"/>
      <c r="DB484" s="824"/>
      <c r="FU484" s="608"/>
      <c r="FV484" s="56"/>
      <c r="FW484" s="56"/>
      <c r="FX484" s="56"/>
      <c r="FY484" s="56"/>
      <c r="FZ484" s="56"/>
      <c r="GA484" s="56"/>
      <c r="GB484" s="56"/>
      <c r="GC484" s="56"/>
      <c r="GD484" s="56"/>
      <c r="GE484" s="608"/>
      <c r="GF484" s="56"/>
      <c r="GG484" s="56"/>
      <c r="GH484" s="56"/>
      <c r="GI484" s="56"/>
      <c r="GJ484" s="56"/>
      <c r="GK484" s="608"/>
      <c r="GL484" s="608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629"/>
      <c r="GY484" s="630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  <c r="HN484" s="56"/>
      <c r="HO484" s="56"/>
      <c r="HP484" s="56"/>
      <c r="HQ484" s="56"/>
      <c r="HR484" s="56"/>
      <c r="HS484" s="56"/>
      <c r="HT484" s="630"/>
      <c r="HU484" s="630"/>
      <c r="HV484" s="56"/>
      <c r="HW484" s="56"/>
      <c r="HX484" s="56"/>
      <c r="HY484" s="56"/>
      <c r="HZ484" s="56"/>
      <c r="IA484" s="56"/>
      <c r="IB484" s="56"/>
      <c r="IC484" s="56"/>
    </row>
    <row r="485" spans="92:237" ht="19" hidden="1" customHeight="1">
      <c r="CN485" s="824"/>
      <c r="CO485" s="824"/>
      <c r="CP485" s="824"/>
      <c r="CQ485" s="824"/>
      <c r="CR485" s="824"/>
      <c r="CS485" s="824"/>
      <c r="CT485" s="824"/>
      <c r="CU485" s="824"/>
      <c r="CV485" s="824"/>
      <c r="CW485" s="824"/>
      <c r="CX485" s="824"/>
      <c r="CY485" s="824"/>
      <c r="CZ485" s="824"/>
      <c r="DA485" s="824"/>
      <c r="DB485" s="824"/>
      <c r="FU485" s="608"/>
      <c r="FV485" s="56"/>
      <c r="FW485" s="56"/>
      <c r="FX485" s="56"/>
      <c r="FY485" s="56"/>
      <c r="FZ485" s="56"/>
      <c r="GA485" s="56"/>
      <c r="GB485" s="56"/>
      <c r="GC485" s="56"/>
      <c r="GD485" s="56"/>
      <c r="GE485" s="608"/>
      <c r="GF485" s="56"/>
      <c r="GG485" s="56"/>
      <c r="GH485" s="56"/>
      <c r="GI485" s="56"/>
      <c r="GJ485" s="56"/>
      <c r="GK485" s="608"/>
      <c r="GL485" s="608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629"/>
      <c r="GY485" s="630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  <c r="HN485" s="56"/>
      <c r="HO485" s="56"/>
      <c r="HP485" s="56"/>
      <c r="HQ485" s="56"/>
      <c r="HR485" s="56"/>
      <c r="HS485" s="56"/>
      <c r="HT485" s="630"/>
      <c r="HU485" s="630"/>
      <c r="HV485" s="56"/>
      <c r="HW485" s="56"/>
      <c r="HX485" s="56"/>
      <c r="HY485" s="56"/>
      <c r="HZ485" s="56"/>
      <c r="IA485" s="56"/>
      <c r="IB485" s="56"/>
      <c r="IC485" s="56"/>
    </row>
    <row r="486" spans="92:237" ht="19" hidden="1" customHeight="1">
      <c r="CN486" s="824"/>
      <c r="CO486" s="824"/>
      <c r="CP486" s="824"/>
      <c r="CQ486" s="824"/>
      <c r="CR486" s="824"/>
      <c r="CS486" s="824"/>
      <c r="CT486" s="824"/>
      <c r="CU486" s="824"/>
      <c r="CV486" s="824"/>
      <c r="CW486" s="824"/>
      <c r="CX486" s="824"/>
      <c r="CY486" s="824"/>
      <c r="CZ486" s="824"/>
      <c r="DA486" s="824"/>
      <c r="DB486" s="824"/>
      <c r="FU486" s="608"/>
      <c r="FV486" s="56"/>
      <c r="FW486" s="56"/>
      <c r="FX486" s="56"/>
      <c r="FY486" s="56"/>
      <c r="FZ486" s="56"/>
      <c r="GA486" s="56"/>
      <c r="GB486" s="56"/>
      <c r="GC486" s="56"/>
      <c r="GD486" s="56"/>
      <c r="GE486" s="608"/>
      <c r="GF486" s="56"/>
      <c r="GG486" s="56"/>
      <c r="GH486" s="56"/>
      <c r="GI486" s="56"/>
      <c r="GJ486" s="56"/>
      <c r="GK486" s="608"/>
      <c r="GL486" s="608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629"/>
      <c r="GY486" s="630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  <c r="HN486" s="56"/>
      <c r="HO486" s="56"/>
      <c r="HP486" s="56"/>
      <c r="HQ486" s="56"/>
      <c r="HR486" s="56"/>
      <c r="HS486" s="56"/>
      <c r="HT486" s="630"/>
      <c r="HU486" s="630"/>
      <c r="HV486" s="56"/>
      <c r="HW486" s="56"/>
      <c r="HX486" s="56"/>
      <c r="HY486" s="56"/>
      <c r="HZ486" s="56"/>
      <c r="IA486" s="56"/>
      <c r="IB486" s="56"/>
      <c r="IC486" s="56"/>
    </row>
    <row r="487" spans="92:237" ht="19" hidden="1" customHeight="1">
      <c r="CN487" s="824"/>
      <c r="CO487" s="824"/>
      <c r="CP487" s="824"/>
      <c r="CQ487" s="824"/>
      <c r="CR487" s="824"/>
      <c r="CS487" s="824"/>
      <c r="CT487" s="824"/>
      <c r="CU487" s="824"/>
      <c r="CV487" s="824"/>
      <c r="CW487" s="824"/>
      <c r="CX487" s="824"/>
      <c r="CY487" s="824"/>
      <c r="CZ487" s="824"/>
      <c r="DA487" s="824"/>
      <c r="DB487" s="824"/>
      <c r="FU487" s="608"/>
      <c r="FV487" s="56"/>
      <c r="FW487" s="56"/>
      <c r="FX487" s="56"/>
      <c r="FY487" s="56"/>
      <c r="FZ487" s="56"/>
      <c r="GA487" s="56"/>
      <c r="GB487" s="56"/>
      <c r="GC487" s="56"/>
      <c r="GD487" s="56"/>
      <c r="GE487" s="608"/>
      <c r="GF487" s="56"/>
      <c r="GG487" s="56"/>
      <c r="GH487" s="56"/>
      <c r="GI487" s="56"/>
      <c r="GJ487" s="56"/>
      <c r="GK487" s="608"/>
      <c r="GL487" s="608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629"/>
      <c r="GY487" s="630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  <c r="HN487" s="56"/>
      <c r="HO487" s="56"/>
      <c r="HP487" s="56"/>
      <c r="HQ487" s="56"/>
      <c r="HR487" s="56"/>
      <c r="HS487" s="56"/>
      <c r="HT487" s="630"/>
      <c r="HU487" s="630"/>
      <c r="HV487" s="56"/>
      <c r="HW487" s="56"/>
      <c r="HX487" s="56"/>
      <c r="HY487" s="56"/>
      <c r="HZ487" s="56"/>
      <c r="IA487" s="56"/>
      <c r="IB487" s="56"/>
      <c r="IC487" s="56"/>
    </row>
    <row r="488" spans="92:237" ht="19" hidden="1" customHeight="1">
      <c r="CN488" s="824"/>
      <c r="CO488" s="824"/>
      <c r="CP488" s="824"/>
      <c r="CQ488" s="824"/>
      <c r="CR488" s="824"/>
      <c r="CS488" s="824"/>
      <c r="CT488" s="824"/>
      <c r="CU488" s="824"/>
      <c r="CV488" s="824"/>
      <c r="CW488" s="824"/>
      <c r="CX488" s="824"/>
      <c r="CY488" s="824"/>
      <c r="CZ488" s="824"/>
      <c r="DA488" s="824"/>
      <c r="DB488" s="824"/>
      <c r="FU488" s="608"/>
      <c r="FV488" s="56"/>
      <c r="FW488" s="56"/>
      <c r="FX488" s="56"/>
      <c r="FY488" s="56"/>
      <c r="FZ488" s="56"/>
      <c r="GA488" s="56"/>
      <c r="GB488" s="56"/>
      <c r="GC488" s="56" t="s">
        <v>239</v>
      </c>
      <c r="GD488" s="56"/>
      <c r="GE488" s="608">
        <v>100</v>
      </c>
      <c r="GF488" s="56">
        <v>50</v>
      </c>
      <c r="GG488" s="56"/>
      <c r="GH488" s="56">
        <v>100</v>
      </c>
      <c r="GI488" s="56">
        <v>50</v>
      </c>
      <c r="GJ488" s="56"/>
      <c r="GK488" s="608"/>
      <c r="GL488" s="608"/>
      <c r="GM488" s="56"/>
      <c r="GN488" s="56"/>
      <c r="GO488" s="56"/>
      <c r="GP488" s="56"/>
      <c r="GQ488" s="56"/>
      <c r="GR488" s="56"/>
      <c r="GS488" s="56"/>
      <c r="GT488" s="56"/>
      <c r="GU488" s="56"/>
      <c r="GV488" s="56"/>
      <c r="GW488" s="56"/>
      <c r="GX488" s="629"/>
      <c r="GY488" s="630"/>
      <c r="GZ488" s="56"/>
      <c r="HA488" s="56"/>
      <c r="HB488" s="56"/>
      <c r="HC488" s="56"/>
      <c r="HD488" s="56"/>
      <c r="HE488" s="56"/>
      <c r="HF488" s="56"/>
      <c r="HG488" s="56"/>
      <c r="HH488" s="56"/>
      <c r="HI488" s="56"/>
      <c r="HJ488" s="56"/>
      <c r="HK488" s="56"/>
      <c r="HL488" s="56"/>
      <c r="HM488" s="56"/>
      <c r="HN488" s="56"/>
      <c r="HO488" s="56"/>
      <c r="HP488" s="56"/>
      <c r="HQ488" s="56"/>
      <c r="HR488" s="56"/>
      <c r="HS488" s="56"/>
      <c r="HT488" s="630"/>
      <c r="HU488" s="630"/>
      <c r="HV488" s="56"/>
      <c r="HW488" s="56"/>
      <c r="HX488" s="56"/>
      <c r="HY488" s="56"/>
      <c r="HZ488" s="56"/>
      <c r="IA488" s="56"/>
      <c r="IB488" s="56"/>
      <c r="IC488" s="56"/>
    </row>
    <row r="489" spans="92:237" ht="19" hidden="1" customHeight="1">
      <c r="CN489" s="384"/>
      <c r="CO489" s="384"/>
      <c r="CP489" s="384"/>
      <c r="CQ489" s="384"/>
      <c r="CR489" s="384"/>
      <c r="CS489" s="384"/>
      <c r="CT489" s="384"/>
      <c r="CU489" s="384"/>
      <c r="CV489" s="384"/>
      <c r="CW489" s="384"/>
      <c r="CX489" s="384"/>
      <c r="CY489" s="384"/>
      <c r="CZ489" s="822"/>
      <c r="DA489" s="822"/>
      <c r="DB489" s="822"/>
      <c r="FU489" s="608"/>
      <c r="FV489" s="56"/>
      <c r="FW489" s="56"/>
      <c r="FX489" s="56"/>
      <c r="FY489" s="56"/>
      <c r="FZ489" s="56"/>
      <c r="GA489" s="56"/>
      <c r="GB489" s="56"/>
      <c r="GC489" s="56" t="s">
        <v>240</v>
      </c>
      <c r="GD489" s="56"/>
      <c r="GE489" s="608"/>
      <c r="GF489" s="56"/>
      <c r="GG489" s="56"/>
      <c r="GH489" s="56"/>
      <c r="GI489" s="56"/>
      <c r="GJ489" s="56"/>
      <c r="GK489" s="608"/>
      <c r="GL489" s="608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629"/>
      <c r="GY489" s="630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  <c r="HN489" s="56"/>
      <c r="HO489" s="56"/>
      <c r="HP489" s="56"/>
      <c r="HQ489" s="56"/>
      <c r="HR489" s="56"/>
      <c r="HS489" s="56"/>
      <c r="HT489" s="630"/>
      <c r="HU489" s="630"/>
      <c r="HV489" s="56"/>
      <c r="HW489" s="56"/>
      <c r="HX489" s="56"/>
      <c r="HY489" s="56"/>
      <c r="HZ489" s="56"/>
      <c r="IA489" s="56"/>
      <c r="IB489" s="56"/>
      <c r="IC489" s="56"/>
    </row>
    <row r="490" spans="92:237" ht="19" hidden="1" customHeight="1">
      <c r="FU490" s="608"/>
      <c r="FV490" s="56"/>
      <c r="FW490" s="56"/>
      <c r="FX490" s="56"/>
      <c r="FY490" s="56"/>
      <c r="FZ490" s="56"/>
      <c r="GA490" s="56"/>
      <c r="GB490" s="56"/>
      <c r="GC490" s="56"/>
      <c r="GD490" s="56"/>
      <c r="GE490" s="608"/>
      <c r="GF490" s="56"/>
      <c r="GG490" s="56"/>
      <c r="GH490" s="56"/>
      <c r="GI490" s="56"/>
      <c r="GJ490" s="56"/>
      <c r="GK490" s="608"/>
      <c r="GL490" s="608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629"/>
      <c r="GY490" s="630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  <c r="HN490" s="56"/>
      <c r="HO490" s="56"/>
      <c r="HP490" s="56"/>
      <c r="HQ490" s="56"/>
      <c r="HR490" s="56"/>
      <c r="HS490" s="56"/>
      <c r="HT490" s="630"/>
      <c r="HU490" s="630"/>
      <c r="HV490" s="56"/>
      <c r="HW490" s="56"/>
      <c r="HX490" s="56"/>
      <c r="HY490" s="56"/>
      <c r="HZ490" s="56"/>
      <c r="IA490" s="56"/>
      <c r="IB490" s="56"/>
      <c r="IC490" s="56"/>
    </row>
    <row r="491" spans="92:237" ht="19" hidden="1" customHeight="1">
      <c r="DS491" s="991"/>
      <c r="FU491" s="608"/>
      <c r="FV491" s="56"/>
      <c r="FW491" s="56"/>
      <c r="FX491" s="56"/>
      <c r="FY491" s="56"/>
      <c r="FZ491" s="56"/>
      <c r="GA491" s="56"/>
      <c r="GB491" s="56"/>
      <c r="GC491" s="56"/>
      <c r="GD491" s="56"/>
      <c r="GE491" s="608"/>
      <c r="GF491" s="56"/>
      <c r="GG491" s="56"/>
      <c r="GH491" s="56"/>
      <c r="GI491" s="56"/>
      <c r="GJ491" s="56"/>
      <c r="GK491" s="608"/>
      <c r="GL491" s="608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629"/>
      <c r="GY491" s="630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  <c r="HN491" s="56"/>
      <c r="HO491" s="56"/>
      <c r="HP491" s="56"/>
      <c r="HQ491" s="56"/>
      <c r="HR491" s="56"/>
      <c r="HS491" s="56"/>
      <c r="HT491" s="630"/>
      <c r="HU491" s="630"/>
      <c r="HV491" s="56"/>
      <c r="HW491" s="56"/>
      <c r="HX491" s="56"/>
      <c r="HY491" s="56"/>
      <c r="HZ491" s="56"/>
      <c r="IA491" s="56"/>
      <c r="IB491" s="56"/>
      <c r="IC491" s="56"/>
    </row>
    <row r="492" spans="92:237" ht="19" hidden="1" customHeight="1">
      <c r="DS492" s="991"/>
      <c r="FU492" s="608"/>
      <c r="FV492" s="56"/>
      <c r="FW492" s="56"/>
      <c r="FX492" s="56"/>
      <c r="FY492" s="56"/>
      <c r="FZ492" s="56"/>
      <c r="GA492" s="56"/>
      <c r="GB492" s="56"/>
      <c r="GC492" s="56" t="s">
        <v>241</v>
      </c>
      <c r="GD492" s="56"/>
      <c r="GE492" s="608"/>
      <c r="GF492" s="56"/>
      <c r="GG492" s="56"/>
      <c r="GH492" s="56"/>
      <c r="GI492" s="56"/>
      <c r="GJ492" s="56"/>
      <c r="GK492" s="608"/>
      <c r="GL492" s="608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629"/>
      <c r="GY492" s="630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  <c r="HN492" s="56"/>
      <c r="HO492" s="56"/>
      <c r="HP492" s="56"/>
      <c r="HQ492" s="56"/>
      <c r="HR492" s="56"/>
      <c r="HS492" s="56"/>
      <c r="HT492" s="630"/>
      <c r="HU492" s="630"/>
      <c r="HV492" s="56"/>
      <c r="HW492" s="56"/>
      <c r="HX492" s="56"/>
      <c r="HY492" s="56"/>
      <c r="HZ492" s="56"/>
      <c r="IA492" s="56"/>
      <c r="IB492" s="56"/>
      <c r="IC492" s="56"/>
    </row>
    <row r="493" spans="92:237" ht="19" hidden="1" customHeight="1">
      <c r="FU493" s="608"/>
      <c r="FV493" s="56"/>
      <c r="FW493" s="56"/>
      <c r="FX493" s="56"/>
      <c r="FY493" s="56"/>
      <c r="FZ493" s="56"/>
      <c r="GA493" s="56"/>
      <c r="GB493" s="56"/>
      <c r="GC493" s="56" t="s">
        <v>242</v>
      </c>
      <c r="GD493" s="56"/>
      <c r="GE493" s="608"/>
      <c r="GF493" s="56"/>
      <c r="GG493" s="56"/>
      <c r="GH493" s="56"/>
      <c r="GI493" s="56"/>
      <c r="GJ493" s="56"/>
      <c r="GK493" s="608"/>
      <c r="GL493" s="608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629"/>
      <c r="GY493" s="630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  <c r="HN493" s="56"/>
      <c r="HO493" s="56"/>
      <c r="HP493" s="56"/>
      <c r="HQ493" s="56"/>
      <c r="HR493" s="56"/>
      <c r="HS493" s="56"/>
      <c r="HT493" s="630"/>
      <c r="HU493" s="630"/>
      <c r="HV493" s="56"/>
      <c r="HW493" s="56"/>
      <c r="HX493" s="56"/>
      <c r="HY493" s="56"/>
      <c r="HZ493" s="56"/>
      <c r="IA493" s="56"/>
      <c r="IB493" s="56"/>
      <c r="IC493" s="56"/>
    </row>
    <row r="494" spans="92:237" ht="19" hidden="1" customHeight="1">
      <c r="FU494" s="608"/>
      <c r="FV494" s="56"/>
      <c r="FW494" s="56"/>
      <c r="FX494" s="56"/>
      <c r="FY494" s="56"/>
      <c r="FZ494" s="56"/>
      <c r="GA494" s="56"/>
      <c r="GB494" s="56"/>
      <c r="GC494" s="56"/>
      <c r="GD494" s="56"/>
      <c r="GE494" s="608"/>
      <c r="GF494" s="56"/>
      <c r="GG494" s="56"/>
      <c r="GH494" s="56"/>
      <c r="GI494" s="56"/>
      <c r="GJ494" s="56"/>
      <c r="GK494" s="608"/>
      <c r="GL494" s="608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629"/>
      <c r="GY494" s="630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  <c r="HN494" s="56"/>
      <c r="HO494" s="56"/>
      <c r="HP494" s="56"/>
      <c r="HQ494" s="56"/>
      <c r="HR494" s="56"/>
      <c r="HS494" s="56"/>
      <c r="HT494" s="630"/>
      <c r="HU494" s="630"/>
      <c r="HV494" s="56"/>
      <c r="HW494" s="56"/>
      <c r="HX494" s="56"/>
      <c r="HY494" s="56"/>
      <c r="HZ494" s="56"/>
      <c r="IA494" s="56"/>
      <c r="IB494" s="56"/>
      <c r="IC494" s="56"/>
    </row>
    <row r="495" spans="92:237" ht="19" hidden="1" customHeight="1">
      <c r="FU495" s="608"/>
      <c r="FV495" s="56"/>
      <c r="FW495" s="56"/>
      <c r="FX495" s="56"/>
      <c r="FY495" s="56"/>
      <c r="FZ495" s="56"/>
      <c r="GA495" s="56"/>
      <c r="GB495" s="56"/>
      <c r="GC495" s="56"/>
      <c r="GD495" s="56"/>
      <c r="GE495" s="608"/>
      <c r="GF495" s="56"/>
      <c r="GG495" s="56"/>
      <c r="GH495" s="56"/>
      <c r="GI495" s="56"/>
      <c r="GJ495" s="56"/>
      <c r="GK495" s="608"/>
      <c r="GL495" s="608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629"/>
      <c r="GY495" s="630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  <c r="HN495" s="56"/>
      <c r="HO495" s="56"/>
      <c r="HP495" s="56"/>
      <c r="HQ495" s="56"/>
      <c r="HR495" s="56"/>
      <c r="HS495" s="56"/>
      <c r="HT495" s="630"/>
      <c r="HU495" s="630"/>
      <c r="HV495" s="56"/>
      <c r="HW495" s="56"/>
      <c r="HX495" s="56"/>
      <c r="HY495" s="56"/>
      <c r="HZ495" s="56"/>
      <c r="IA495" s="56"/>
      <c r="IB495" s="56"/>
      <c r="IC495" s="56"/>
    </row>
    <row r="496" spans="92:237" ht="19" hidden="1" customHeight="1">
      <c r="FU496" s="608"/>
      <c r="FV496" s="56"/>
      <c r="FW496" s="56"/>
      <c r="FX496" s="56"/>
      <c r="FY496" s="56"/>
      <c r="FZ496" s="56"/>
      <c r="GA496" s="56"/>
      <c r="GB496" s="56"/>
      <c r="GC496" s="56"/>
      <c r="GD496" s="56"/>
      <c r="GE496" s="608"/>
      <c r="GF496" s="56"/>
      <c r="GG496" s="56"/>
      <c r="GH496" s="56"/>
      <c r="GI496" s="56"/>
      <c r="GJ496" s="56"/>
      <c r="GK496" s="608"/>
      <c r="GL496" s="608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629"/>
      <c r="GY496" s="630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  <c r="HN496" s="56"/>
      <c r="HO496" s="56"/>
      <c r="HP496" s="56"/>
      <c r="HQ496" s="56"/>
      <c r="HR496" s="56"/>
      <c r="HS496" s="56"/>
      <c r="HT496" s="630"/>
      <c r="HU496" s="630"/>
      <c r="HV496" s="56"/>
      <c r="HW496" s="56"/>
      <c r="HX496" s="56"/>
      <c r="HY496" s="56"/>
      <c r="HZ496" s="56"/>
      <c r="IA496" s="56"/>
      <c r="IB496" s="56"/>
      <c r="IC496" s="56"/>
    </row>
    <row r="497" spans="93:237" ht="19" hidden="1" customHeight="1">
      <c r="FU497" s="608"/>
      <c r="FV497" s="56"/>
      <c r="FW497" s="56"/>
      <c r="FX497" s="56"/>
      <c r="FY497" s="56"/>
      <c r="FZ497" s="56"/>
      <c r="GA497" s="56"/>
      <c r="GB497" s="56"/>
      <c r="GC497" s="56"/>
      <c r="GD497" s="56"/>
      <c r="GE497" s="608"/>
      <c r="GF497" s="56"/>
      <c r="GG497" s="56"/>
      <c r="GH497" s="56"/>
      <c r="GI497" s="56"/>
      <c r="GJ497" s="56"/>
      <c r="GK497" s="608"/>
      <c r="GL497" s="608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629"/>
      <c r="GY497" s="630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  <c r="HN497" s="56"/>
      <c r="HO497" s="56"/>
      <c r="HP497" s="56"/>
      <c r="HQ497" s="56"/>
      <c r="HR497" s="56"/>
      <c r="HS497" s="56"/>
      <c r="HT497" s="630"/>
      <c r="HU497" s="630"/>
      <c r="HV497" s="56"/>
      <c r="HW497" s="56"/>
      <c r="HX497" s="56"/>
      <c r="HY497" s="56"/>
      <c r="HZ497" s="56"/>
      <c r="IA497" s="56"/>
      <c r="IB497" s="56"/>
      <c r="IC497" s="56"/>
    </row>
    <row r="498" spans="93:237" ht="19" hidden="1" customHeight="1">
      <c r="FU498" s="608"/>
      <c r="FV498" s="56"/>
      <c r="FW498" s="56"/>
      <c r="FX498" s="56"/>
      <c r="FY498" s="56"/>
      <c r="FZ498" s="56"/>
      <c r="GA498" s="56"/>
      <c r="GB498" s="56"/>
      <c r="GC498" s="56"/>
      <c r="GD498" s="56"/>
      <c r="GE498" s="608"/>
      <c r="GF498" s="56"/>
      <c r="GG498" s="56"/>
      <c r="GH498" s="56"/>
      <c r="GI498" s="56"/>
      <c r="GJ498" s="56"/>
      <c r="GK498" s="608"/>
      <c r="GL498" s="608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629"/>
      <c r="GY498" s="630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  <c r="HN498" s="56"/>
      <c r="HO498" s="56"/>
      <c r="HP498" s="56"/>
      <c r="HQ498" s="56"/>
      <c r="HR498" s="56"/>
      <c r="HS498" s="56"/>
      <c r="HT498" s="630"/>
      <c r="HU498" s="630"/>
      <c r="HV498" s="56"/>
      <c r="HW498" s="56"/>
      <c r="HX498" s="56"/>
      <c r="HY498" s="56"/>
      <c r="HZ498" s="56"/>
      <c r="IA498" s="56"/>
      <c r="IB498" s="56"/>
      <c r="IC498" s="56"/>
    </row>
    <row r="499" spans="93:237" ht="19" hidden="1" customHeight="1">
      <c r="FU499" s="608"/>
      <c r="FV499" s="56"/>
      <c r="FW499" s="56"/>
      <c r="FX499" s="56"/>
      <c r="FY499" s="56"/>
      <c r="FZ499" s="56"/>
      <c r="GA499" s="56"/>
      <c r="GB499" s="56"/>
      <c r="GC499" s="56"/>
      <c r="GD499" s="56"/>
      <c r="GE499" s="608"/>
      <c r="GF499" s="56"/>
      <c r="GG499" s="56"/>
      <c r="GH499" s="56"/>
      <c r="GI499" s="56"/>
      <c r="GJ499" s="56"/>
      <c r="GK499" s="608"/>
      <c r="GL499" s="608"/>
      <c r="GM499" s="56"/>
      <c r="GN499" s="56"/>
      <c r="GO499" s="56"/>
      <c r="GP499" s="56"/>
      <c r="GQ499" s="56"/>
      <c r="GR499" s="56"/>
      <c r="GS499" s="56"/>
      <c r="GT499" s="56"/>
      <c r="GU499" s="56"/>
      <c r="GV499" s="56"/>
      <c r="GW499" s="56"/>
      <c r="GX499" s="629"/>
      <c r="GY499" s="630"/>
      <c r="GZ499" s="56"/>
      <c r="HA499" s="56"/>
      <c r="HB499" s="56"/>
      <c r="HC499" s="56"/>
      <c r="HD499" s="56"/>
      <c r="HE499" s="56"/>
      <c r="HF499" s="56"/>
      <c r="HG499" s="56"/>
      <c r="HH499" s="56"/>
      <c r="HI499" s="56"/>
      <c r="HJ499" s="56"/>
      <c r="HK499" s="56"/>
      <c r="HL499" s="56"/>
      <c r="HM499" s="56"/>
      <c r="HN499" s="56"/>
      <c r="HO499" s="56"/>
      <c r="HP499" s="56"/>
      <c r="HQ499" s="56"/>
      <c r="HR499" s="56"/>
      <c r="HS499" s="56"/>
      <c r="HT499" s="630"/>
      <c r="HU499" s="630"/>
      <c r="HV499" s="56"/>
      <c r="HW499" s="56"/>
      <c r="HX499" s="56"/>
      <c r="HY499" s="56"/>
      <c r="HZ499" s="56"/>
      <c r="IA499" s="56"/>
      <c r="IB499" s="56"/>
      <c r="IC499" s="56"/>
    </row>
    <row r="500" spans="93:237" ht="19" hidden="1" customHeight="1">
      <c r="FU500" s="608"/>
      <c r="FV500" s="56"/>
      <c r="FW500" s="56"/>
      <c r="FX500" s="56"/>
      <c r="FY500" s="56"/>
      <c r="FZ500" s="56"/>
      <c r="GA500" s="56"/>
      <c r="GB500" s="56"/>
      <c r="GC500" s="56"/>
      <c r="GD500" s="56"/>
      <c r="GE500" s="608"/>
      <c r="GF500" s="56"/>
      <c r="GG500" s="56"/>
      <c r="GH500" s="56"/>
      <c r="GI500" s="56"/>
      <c r="GJ500" s="56"/>
      <c r="GK500" s="608"/>
      <c r="GL500" s="608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629"/>
      <c r="GY500" s="630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  <c r="HN500" s="56"/>
      <c r="HO500" s="56"/>
      <c r="HP500" s="56"/>
      <c r="HQ500" s="56"/>
      <c r="HR500" s="56"/>
      <c r="HS500" s="56"/>
      <c r="HT500" s="630"/>
      <c r="HU500" s="630"/>
      <c r="HV500" s="56"/>
      <c r="HW500" s="56"/>
      <c r="HX500" s="56"/>
      <c r="HY500" s="56"/>
      <c r="HZ500" s="56"/>
      <c r="IA500" s="56"/>
      <c r="IB500" s="56"/>
      <c r="IC500" s="56"/>
    </row>
    <row r="501" spans="93:237" ht="19" hidden="1" customHeight="1">
      <c r="FU501" s="608"/>
      <c r="FV501" s="56"/>
      <c r="FW501" s="56"/>
      <c r="FX501" s="56"/>
      <c r="FY501" s="56"/>
      <c r="FZ501" s="56"/>
      <c r="GA501" s="56"/>
      <c r="GB501" s="56"/>
      <c r="GC501" s="56"/>
      <c r="GD501" s="56"/>
      <c r="GE501" s="608"/>
      <c r="GF501" s="56"/>
      <c r="GG501" s="56"/>
      <c r="GH501" s="56"/>
      <c r="GI501" s="56"/>
      <c r="GJ501" s="56"/>
      <c r="GK501" s="608"/>
      <c r="GL501" s="608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629"/>
      <c r="GY501" s="630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  <c r="HN501" s="56"/>
      <c r="HO501" s="56"/>
      <c r="HP501" s="56"/>
      <c r="HQ501" s="56"/>
      <c r="HR501" s="56"/>
      <c r="HS501" s="56"/>
      <c r="HT501" s="630"/>
      <c r="HU501" s="630"/>
      <c r="HV501" s="56"/>
      <c r="HW501" s="56"/>
      <c r="HX501" s="56"/>
      <c r="HY501" s="56"/>
      <c r="HZ501" s="56"/>
      <c r="IA501" s="56"/>
      <c r="IB501" s="56"/>
      <c r="IC501" s="56"/>
    </row>
    <row r="502" spans="93:237" ht="19" hidden="1" customHeight="1">
      <c r="FU502" s="608"/>
      <c r="FV502" s="56"/>
      <c r="FW502" s="56"/>
      <c r="FX502" s="56"/>
      <c r="FY502" s="56"/>
      <c r="FZ502" s="56"/>
      <c r="GA502" s="56"/>
      <c r="GB502" s="56"/>
      <c r="GC502" s="56"/>
      <c r="GD502" s="56"/>
      <c r="GE502" s="608"/>
      <c r="GF502" s="56"/>
      <c r="GG502" s="56"/>
      <c r="GH502" s="56"/>
      <c r="GI502" s="56"/>
      <c r="GJ502" s="56"/>
      <c r="GK502" s="608"/>
      <c r="GL502" s="608"/>
      <c r="GM502" s="56"/>
      <c r="GN502" s="56"/>
      <c r="GO502" s="56"/>
      <c r="GP502" s="56"/>
      <c r="GQ502" s="56"/>
      <c r="GR502" s="56"/>
      <c r="GS502" s="56"/>
      <c r="GT502" s="56"/>
      <c r="GU502" s="56"/>
      <c r="GV502" s="56"/>
      <c r="GW502" s="56"/>
      <c r="GX502" s="629"/>
      <c r="GY502" s="630"/>
      <c r="GZ502" s="56"/>
      <c r="HA502" s="56"/>
      <c r="HB502" s="56"/>
      <c r="HC502" s="56"/>
      <c r="HD502" s="56"/>
      <c r="HE502" s="56"/>
      <c r="HF502" s="56"/>
      <c r="HG502" s="56"/>
      <c r="HH502" s="56"/>
      <c r="HI502" s="56"/>
      <c r="HJ502" s="56"/>
      <c r="HK502" s="56"/>
      <c r="HL502" s="56"/>
      <c r="HM502" s="56"/>
      <c r="HN502" s="56"/>
      <c r="HO502" s="56"/>
      <c r="HP502" s="56"/>
      <c r="HQ502" s="56"/>
      <c r="HR502" s="56"/>
      <c r="HS502" s="56"/>
      <c r="HT502" s="630"/>
      <c r="HU502" s="630"/>
      <c r="HV502" s="56"/>
      <c r="HW502" s="56"/>
      <c r="HX502" s="56"/>
      <c r="HY502" s="56"/>
      <c r="HZ502" s="56"/>
      <c r="IA502" s="56"/>
      <c r="IB502" s="56"/>
      <c r="IC502" s="56"/>
    </row>
    <row r="503" spans="93:237" ht="19" hidden="1" customHeight="1">
      <c r="FU503" s="608"/>
      <c r="FV503" s="56"/>
      <c r="FW503" s="56"/>
      <c r="FX503" s="56"/>
      <c r="FY503" s="56"/>
      <c r="FZ503" s="56"/>
      <c r="GA503" s="56"/>
      <c r="GB503" s="56"/>
      <c r="GC503" s="56"/>
      <c r="GD503" s="56"/>
      <c r="GE503" s="608"/>
      <c r="GF503" s="56"/>
      <c r="GG503" s="56"/>
      <c r="GH503" s="56"/>
      <c r="GI503" s="56"/>
      <c r="GJ503" s="56"/>
      <c r="GK503" s="608"/>
      <c r="GL503" s="608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629"/>
      <c r="GY503" s="630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  <c r="HN503" s="56"/>
      <c r="HO503" s="56"/>
      <c r="HP503" s="56"/>
      <c r="HQ503" s="56"/>
      <c r="HR503" s="56"/>
      <c r="HS503" s="56"/>
      <c r="HT503" s="630"/>
      <c r="HU503" s="630"/>
      <c r="HV503" s="56"/>
      <c r="HW503" s="56"/>
      <c r="HX503" s="56"/>
      <c r="HY503" s="56"/>
      <c r="HZ503" s="56"/>
      <c r="IA503" s="56"/>
      <c r="IB503" s="56"/>
      <c r="IC503" s="56"/>
    </row>
    <row r="504" spans="93:237" ht="19" hidden="1" customHeight="1">
      <c r="CO504" s="1814" t="s">
        <v>31</v>
      </c>
      <c r="CP504" s="1814"/>
      <c r="CQ504" s="1814"/>
      <c r="CR504" s="921"/>
      <c r="CS504" s="921"/>
      <c r="CT504" s="921"/>
      <c r="CU504" s="921"/>
      <c r="CV504" s="921"/>
      <c r="CW504" s="921"/>
      <c r="CX504" s="921"/>
      <c r="CY504" s="921"/>
      <c r="CZ504" s="921"/>
      <c r="DA504" s="921"/>
      <c r="DB504" s="921"/>
      <c r="DC504" s="921"/>
      <c r="DD504" s="921"/>
      <c r="DE504" s="1137"/>
      <c r="DF504" s="1815" t="str">
        <f>IF(AY130="","","LODGING")</f>
        <v/>
      </c>
      <c r="DG504" s="1815"/>
      <c r="DH504" s="1815"/>
      <c r="DI504" s="1815"/>
      <c r="DJ504" s="1815"/>
      <c r="DR504" s="827"/>
      <c r="DS504" s="827"/>
      <c r="DT504" s="827"/>
      <c r="FU504" s="608"/>
      <c r="FV504" s="56"/>
      <c r="FW504" s="56"/>
      <c r="FX504" s="56"/>
      <c r="FY504" s="56"/>
      <c r="FZ504" s="56"/>
      <c r="GA504" s="56"/>
      <c r="GB504" s="56"/>
      <c r="GC504" s="56"/>
      <c r="GD504" s="56"/>
      <c r="GE504" s="608"/>
      <c r="GF504" s="56"/>
      <c r="GG504" s="56"/>
      <c r="GH504" s="56"/>
      <c r="GI504" s="56"/>
      <c r="GJ504" s="56"/>
      <c r="GK504" s="608"/>
      <c r="GL504" s="608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629"/>
      <c r="GY504" s="630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  <c r="HN504" s="56"/>
      <c r="HO504" s="56"/>
      <c r="HP504" s="56"/>
      <c r="HQ504" s="56"/>
      <c r="HR504" s="56"/>
      <c r="HS504" s="56"/>
      <c r="HT504" s="630"/>
      <c r="HU504" s="630"/>
      <c r="HV504" s="56"/>
      <c r="HW504" s="56"/>
      <c r="HX504" s="56"/>
      <c r="HY504" s="56"/>
      <c r="HZ504" s="56"/>
      <c r="IA504" s="56"/>
      <c r="IB504" s="56"/>
      <c r="IC504" s="56"/>
    </row>
    <row r="505" spans="93:237" ht="19" hidden="1" customHeight="1">
      <c r="CO505" s="1814"/>
      <c r="CP505" s="1814"/>
      <c r="CQ505" s="1814"/>
      <c r="CR505" s="921"/>
      <c r="CS505" s="921"/>
      <c r="CT505" s="921"/>
      <c r="CU505" s="921"/>
      <c r="CV505" s="921"/>
      <c r="CW505" s="921"/>
      <c r="CX505" s="921"/>
      <c r="CY505" s="921"/>
      <c r="CZ505" s="921"/>
      <c r="DA505" s="921"/>
      <c r="DB505" s="921"/>
      <c r="DC505" s="921"/>
      <c r="DD505" s="921"/>
      <c r="DE505" s="1137"/>
      <c r="DF505" s="1815" t="str">
        <f>IF(AY132="","","M&amp;IE")</f>
        <v/>
      </c>
      <c r="DG505" s="1815"/>
      <c r="DH505" s="1815"/>
      <c r="DI505" s="1815"/>
      <c r="DJ505" s="1815"/>
      <c r="DQ505" s="827"/>
      <c r="DR505" s="827"/>
      <c r="DS505" s="827"/>
      <c r="DT505" s="827"/>
      <c r="FU505" s="608"/>
      <c r="FV505" s="56"/>
      <c r="FW505" s="56"/>
      <c r="FX505" s="56"/>
      <c r="FY505" s="56"/>
      <c r="FZ505" s="56"/>
      <c r="GA505" s="56"/>
      <c r="GB505" s="56"/>
      <c r="GC505" s="56"/>
      <c r="GD505" s="56"/>
      <c r="GE505" s="608"/>
      <c r="GF505" s="56"/>
      <c r="GG505" s="56"/>
      <c r="GH505" s="56"/>
      <c r="GI505" s="56"/>
      <c r="GJ505" s="56"/>
      <c r="GK505" s="608"/>
      <c r="GL505" s="608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629"/>
      <c r="GY505" s="630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  <c r="HN505" s="56"/>
      <c r="HO505" s="56"/>
      <c r="HP505" s="56"/>
      <c r="HQ505" s="56"/>
      <c r="HR505" s="56"/>
      <c r="HS505" s="56"/>
      <c r="HT505" s="630"/>
      <c r="HU505" s="630"/>
      <c r="HV505" s="56"/>
      <c r="HW505" s="56"/>
      <c r="HX505" s="56"/>
      <c r="HY505" s="56"/>
      <c r="HZ505" s="56"/>
      <c r="IA505" s="56"/>
      <c r="IB505" s="56"/>
      <c r="IC505" s="56"/>
    </row>
    <row r="506" spans="93:237" ht="19" hidden="1" customHeight="1">
      <c r="CO506" s="822"/>
      <c r="CP506" s="822"/>
      <c r="CQ506" s="822"/>
      <c r="CR506" s="822"/>
      <c r="CS506" s="822"/>
      <c r="CT506" s="822"/>
      <c r="CU506" s="822"/>
      <c r="CV506" s="822"/>
      <c r="CW506" s="822"/>
      <c r="CX506" s="822"/>
      <c r="CY506" s="822"/>
      <c r="CZ506" s="1816"/>
      <c r="DA506" s="1816"/>
      <c r="DB506" s="1816"/>
      <c r="DC506" s="1816"/>
      <c r="DD506" s="1816"/>
      <c r="DE506" s="1816"/>
      <c r="DF506" s="1816"/>
      <c r="DG506" s="1816"/>
      <c r="DH506" s="1816"/>
      <c r="DI506" s="1816"/>
      <c r="DJ506" s="1816"/>
      <c r="DQ506" s="1816"/>
      <c r="DR506" s="1816"/>
      <c r="DS506" s="1816"/>
      <c r="DT506" s="1816"/>
      <c r="FU506" s="608"/>
      <c r="FV506" s="56"/>
      <c r="FW506" s="56"/>
      <c r="FX506" s="56"/>
      <c r="FY506" s="56"/>
      <c r="FZ506" s="56"/>
      <c r="GA506" s="56"/>
      <c r="GB506" s="56"/>
      <c r="GC506" s="56"/>
      <c r="GD506" s="56"/>
      <c r="GE506" s="608"/>
      <c r="GF506" s="56"/>
      <c r="GG506" s="56"/>
      <c r="GH506" s="56"/>
      <c r="GI506" s="56"/>
      <c r="GJ506" s="56"/>
      <c r="GK506" s="608"/>
      <c r="GL506" s="608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629"/>
      <c r="GY506" s="630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  <c r="HN506" s="56"/>
      <c r="HO506" s="56"/>
      <c r="HP506" s="56"/>
      <c r="HQ506" s="56"/>
      <c r="HR506" s="56"/>
      <c r="HS506" s="56"/>
      <c r="HT506" s="630"/>
      <c r="HU506" s="630"/>
      <c r="HV506" s="56"/>
      <c r="HW506" s="56"/>
      <c r="HX506" s="56"/>
      <c r="HY506" s="56"/>
      <c r="HZ506" s="56"/>
      <c r="IA506" s="56"/>
      <c r="IB506" s="56"/>
      <c r="IC506" s="56"/>
    </row>
    <row r="507" spans="93:237" ht="19" hidden="1" customHeight="1">
      <c r="CO507" s="822"/>
      <c r="CP507" s="822"/>
      <c r="CQ507" s="822"/>
      <c r="CR507" s="822"/>
      <c r="CS507" s="822"/>
      <c r="CT507" s="822"/>
      <c r="CU507" s="822"/>
      <c r="CV507" s="822"/>
      <c r="CW507" s="822"/>
      <c r="CX507" s="822"/>
      <c r="CY507" s="822"/>
      <c r="CZ507" s="1816"/>
      <c r="DA507" s="1816"/>
      <c r="DB507" s="1816"/>
      <c r="DC507" s="1816"/>
      <c r="DD507" s="1816"/>
      <c r="DE507" s="1816"/>
      <c r="DF507" s="1816"/>
      <c r="DG507" s="1816"/>
      <c r="DH507" s="1816"/>
      <c r="DI507" s="1816"/>
      <c r="DJ507" s="1816"/>
      <c r="DQ507" s="1816"/>
      <c r="DR507" s="1816"/>
      <c r="DS507" s="1816"/>
      <c r="DT507" s="1816"/>
      <c r="FU507" s="608"/>
      <c r="FV507" s="56"/>
      <c r="FW507" s="56"/>
      <c r="FX507" s="56"/>
      <c r="FY507" s="56"/>
      <c r="FZ507" s="56"/>
      <c r="GA507" s="56"/>
      <c r="GB507" s="56"/>
      <c r="GC507" s="56"/>
      <c r="GD507" s="1" t="s">
        <v>94</v>
      </c>
      <c r="GE507" s="597">
        <f>FQ177+FQ185</f>
        <v>0</v>
      </c>
      <c r="GF507" s="56"/>
      <c r="GG507" s="56"/>
      <c r="GH507" s="56"/>
      <c r="GI507" s="56"/>
      <c r="GJ507" s="56"/>
      <c r="GK507" s="608"/>
      <c r="GL507" s="608"/>
      <c r="GM507" s="56"/>
      <c r="GN507" s="56"/>
      <c r="GO507" s="56"/>
      <c r="GP507" s="56"/>
      <c r="GQ507" s="56"/>
      <c r="GR507" s="56"/>
      <c r="GS507" s="56"/>
      <c r="GT507" s="56"/>
      <c r="GU507" s="56"/>
      <c r="GV507" s="56"/>
      <c r="GW507" s="56"/>
      <c r="GX507" s="629"/>
      <c r="GY507" s="630"/>
      <c r="GZ507" s="56"/>
      <c r="HA507" s="56"/>
      <c r="HB507" s="56"/>
      <c r="HC507" s="56"/>
      <c r="HD507" s="56"/>
      <c r="HE507" s="56"/>
      <c r="HF507" s="56"/>
      <c r="HG507" s="56"/>
      <c r="HH507" s="56"/>
      <c r="HI507" s="56"/>
      <c r="HJ507" s="56"/>
      <c r="HK507" s="56"/>
      <c r="HL507" s="56"/>
      <c r="HM507" s="56"/>
      <c r="HN507" s="56"/>
      <c r="HO507" s="56"/>
      <c r="HP507" s="56"/>
      <c r="HQ507" s="56"/>
      <c r="HR507" s="56"/>
      <c r="HS507" s="56"/>
      <c r="HT507" s="630"/>
      <c r="HU507" s="630"/>
      <c r="HV507" s="56"/>
      <c r="HW507" s="56"/>
      <c r="HX507" s="56"/>
      <c r="HY507" s="56"/>
      <c r="HZ507" s="56"/>
      <c r="IA507" s="56"/>
      <c r="IB507" s="56"/>
      <c r="IC507" s="56"/>
    </row>
    <row r="508" spans="93:237" ht="19" hidden="1" customHeight="1">
      <c r="CO508" s="822"/>
      <c r="CP508" s="822"/>
      <c r="CQ508" s="822"/>
      <c r="CR508" s="822"/>
      <c r="CS508" s="822"/>
      <c r="CT508" s="822"/>
      <c r="CU508" s="822"/>
      <c r="CV508" s="822"/>
      <c r="CW508" s="822"/>
      <c r="CX508" s="822"/>
      <c r="CY508" s="822"/>
      <c r="CZ508" s="1816"/>
      <c r="DA508" s="1816"/>
      <c r="DB508" s="1816"/>
      <c r="DC508" s="1816"/>
      <c r="DD508" s="1816"/>
      <c r="DE508" s="1816"/>
      <c r="DF508" s="1816"/>
      <c r="DG508" s="1816"/>
      <c r="DH508" s="1816"/>
      <c r="DI508" s="1816"/>
      <c r="DJ508" s="1816"/>
      <c r="DQ508" s="1816"/>
      <c r="DR508" s="1816"/>
      <c r="DS508" s="1816"/>
      <c r="DT508" s="1816"/>
      <c r="FU508" s="608"/>
      <c r="FV508" s="56"/>
      <c r="FW508" s="56"/>
      <c r="FX508" s="56"/>
      <c r="FY508" s="56"/>
      <c r="FZ508" s="56"/>
      <c r="GA508" s="56"/>
      <c r="GB508" s="56"/>
      <c r="GC508" s="56"/>
      <c r="GD508" s="56"/>
      <c r="GE508" s="608"/>
      <c r="GF508" s="56"/>
      <c r="GG508" s="56"/>
      <c r="GH508" s="56"/>
      <c r="GI508" s="56"/>
      <c r="GJ508" s="56"/>
      <c r="GK508" s="608"/>
      <c r="GL508" s="608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629"/>
      <c r="GY508" s="630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  <c r="HN508" s="56"/>
      <c r="HO508" s="56"/>
      <c r="HP508" s="56"/>
      <c r="HQ508" s="56"/>
      <c r="HR508" s="56"/>
      <c r="HS508" s="56"/>
      <c r="HT508" s="630"/>
      <c r="HU508" s="630"/>
      <c r="HV508" s="56"/>
      <c r="HW508" s="56"/>
      <c r="HX508" s="56"/>
      <c r="HY508" s="56"/>
      <c r="HZ508" s="56"/>
      <c r="IA508" s="56"/>
      <c r="IB508" s="56"/>
      <c r="IC508" s="56"/>
    </row>
    <row r="509" spans="93:237" ht="19" hidden="1" customHeight="1">
      <c r="CO509" s="1814" t="s">
        <v>36</v>
      </c>
      <c r="CP509" s="1814"/>
      <c r="CQ509" s="1814"/>
      <c r="CR509" s="921"/>
      <c r="CS509" s="921"/>
      <c r="CT509" s="921"/>
      <c r="CU509" s="921"/>
      <c r="CV509" s="921"/>
      <c r="CW509" s="921"/>
      <c r="CX509" s="921"/>
      <c r="CY509" s="921"/>
      <c r="CZ509" s="921"/>
      <c r="DA509" s="921"/>
      <c r="DB509" s="921"/>
      <c r="DC509" s="921"/>
      <c r="DD509" s="921"/>
      <c r="DE509" s="1137"/>
      <c r="DF509" s="1815" t="str">
        <f>IF(AY135="","","LODGING")</f>
        <v/>
      </c>
      <c r="DG509" s="1815"/>
      <c r="DH509" s="1815"/>
      <c r="DI509" s="1815"/>
      <c r="DJ509" s="1815"/>
      <c r="DR509" s="827"/>
      <c r="DS509" s="827"/>
      <c r="DT509" s="827"/>
      <c r="FU509" s="608"/>
      <c r="FV509" s="56"/>
      <c r="FW509" s="56"/>
      <c r="FX509" s="56"/>
      <c r="FY509" s="56"/>
      <c r="FZ509" s="56"/>
      <c r="GA509" s="56"/>
      <c r="GB509" s="56"/>
      <c r="GC509" s="56"/>
      <c r="GD509" s="56"/>
      <c r="GE509" s="803">
        <f>FY360+FY361+FY362</f>
        <v>0</v>
      </c>
      <c r="GF509" s="803">
        <f>FZ360+FZ361+FZ362*GB360</f>
        <v>0</v>
      </c>
      <c r="GG509" s="56"/>
      <c r="GH509" s="56"/>
      <c r="GI509" s="56"/>
      <c r="GJ509" s="56"/>
      <c r="GK509" s="608"/>
      <c r="GL509" s="608"/>
      <c r="GM509" s="56"/>
      <c r="GN509" s="56"/>
      <c r="GO509" s="56"/>
      <c r="GP509" s="56"/>
      <c r="GQ509" s="56"/>
      <c r="GR509" s="56"/>
      <c r="GS509" s="56"/>
      <c r="GT509" s="56"/>
      <c r="GU509" s="56"/>
      <c r="GV509" s="56"/>
      <c r="GW509" s="56"/>
      <c r="GX509" s="629"/>
      <c r="GY509" s="630"/>
      <c r="GZ509" s="56"/>
      <c r="HA509" s="56"/>
      <c r="HB509" s="56"/>
      <c r="HC509" s="56"/>
      <c r="HD509" s="56"/>
      <c r="HE509" s="56"/>
      <c r="HF509" s="56"/>
      <c r="HG509" s="56"/>
      <c r="HH509" s="56"/>
      <c r="HI509" s="56"/>
      <c r="HJ509" s="56"/>
      <c r="HK509" s="56"/>
      <c r="HL509" s="56"/>
      <c r="HM509" s="56"/>
      <c r="HN509" s="56"/>
      <c r="HO509" s="56"/>
      <c r="HP509" s="56"/>
      <c r="HQ509" s="56"/>
      <c r="HR509" s="56"/>
      <c r="HS509" s="56"/>
      <c r="HT509" s="630"/>
      <c r="HU509" s="630"/>
      <c r="HV509" s="56"/>
      <c r="HW509" s="56"/>
      <c r="HX509" s="56"/>
      <c r="HY509" s="56"/>
      <c r="HZ509" s="56"/>
      <c r="IA509" s="56"/>
      <c r="IB509" s="56"/>
      <c r="IC509" s="56"/>
    </row>
    <row r="510" spans="93:237" ht="19" hidden="1" customHeight="1">
      <c r="CO510" s="1814"/>
      <c r="CP510" s="1814"/>
      <c r="CQ510" s="1814"/>
      <c r="CR510" s="921"/>
      <c r="CS510" s="921"/>
      <c r="CT510" s="921"/>
      <c r="CU510" s="921"/>
      <c r="CV510" s="921"/>
      <c r="CW510" s="921"/>
      <c r="CX510" s="921"/>
      <c r="CY510" s="921"/>
      <c r="CZ510" s="921"/>
      <c r="DA510" s="921"/>
      <c r="DB510" s="921"/>
      <c r="DC510" s="921"/>
      <c r="DD510" s="921"/>
      <c r="DE510" s="1137"/>
      <c r="DF510" s="1815" t="str">
        <f>IF(AY137="","","M&amp;IE")</f>
        <v/>
      </c>
      <c r="DG510" s="1815"/>
      <c r="DH510" s="1815"/>
      <c r="DI510" s="1815"/>
      <c r="DJ510" s="1815"/>
      <c r="DQ510" s="827"/>
      <c r="DR510" s="827"/>
      <c r="DS510" s="827"/>
      <c r="DT510" s="827"/>
      <c r="FU510" s="608"/>
      <c r="FV510" s="56"/>
      <c r="FW510" s="56"/>
      <c r="FX510" s="56"/>
      <c r="FY510" s="56"/>
      <c r="FZ510" s="56"/>
      <c r="GA510" s="56"/>
      <c r="GB510" s="56"/>
      <c r="GC510" s="56"/>
      <c r="GD510" s="56"/>
      <c r="GE510" s="608"/>
      <c r="GF510" s="56"/>
      <c r="GG510" s="56"/>
      <c r="GH510" s="56"/>
      <c r="GI510" s="56"/>
      <c r="GJ510" s="56"/>
      <c r="GK510" s="608"/>
      <c r="GL510" s="608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629"/>
      <c r="GY510" s="630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  <c r="HN510" s="56"/>
      <c r="HO510" s="56"/>
      <c r="HP510" s="56"/>
      <c r="HQ510" s="56"/>
      <c r="HR510" s="56"/>
      <c r="HS510" s="56"/>
      <c r="HT510" s="630"/>
      <c r="HU510" s="630"/>
      <c r="HV510" s="56"/>
      <c r="HW510" s="56"/>
      <c r="HX510" s="56"/>
      <c r="HY510" s="56"/>
      <c r="HZ510" s="56"/>
      <c r="IA510" s="56"/>
      <c r="IB510" s="56"/>
      <c r="IC510" s="56"/>
    </row>
    <row r="511" spans="93:237" ht="19" hidden="1" customHeight="1">
      <c r="CO511" s="1820"/>
      <c r="CP511" s="1820"/>
      <c r="CQ511" s="1820"/>
      <c r="CR511" s="1138"/>
      <c r="CS511" s="1138"/>
      <c r="CT511" s="1137"/>
      <c r="CU511" s="1137"/>
      <c r="CV511" s="1137"/>
      <c r="CW511" s="1137"/>
      <c r="CX511" s="1137"/>
      <c r="CY511" s="1137"/>
      <c r="CZ511" s="1814" t="s">
        <v>93</v>
      </c>
      <c r="DA511" s="1814"/>
      <c r="DB511" s="1814"/>
      <c r="DC511" s="1814"/>
      <c r="DD511" s="1814"/>
      <c r="DE511" s="1814"/>
      <c r="DF511" s="1814" t="s">
        <v>243</v>
      </c>
      <c r="DG511" s="1814"/>
      <c r="DH511" s="1814"/>
      <c r="DI511" s="1814"/>
      <c r="DJ511" s="1814"/>
      <c r="DK511" s="1814" t="s">
        <v>25</v>
      </c>
      <c r="DL511" s="1814"/>
      <c r="DM511" s="1814"/>
      <c r="DN511" s="1814"/>
      <c r="DO511" s="1814"/>
      <c r="DP511" s="1814"/>
      <c r="DQ511" s="1814" t="s">
        <v>79</v>
      </c>
      <c r="DR511" s="1814"/>
      <c r="DS511" s="1814"/>
      <c r="DT511" s="1814"/>
      <c r="FT511" s="1"/>
      <c r="FU511" s="56"/>
      <c r="FV511" s="56"/>
      <c r="FW511" s="56"/>
      <c r="FX511" s="56"/>
      <c r="FY511" s="56"/>
      <c r="FZ511" s="56"/>
      <c r="GA511" s="56"/>
      <c r="GB511" s="56"/>
      <c r="GC511" s="56"/>
      <c r="GD511" s="56"/>
      <c r="GE511" s="56"/>
      <c r="GF511" s="56"/>
      <c r="GG511" s="630"/>
      <c r="GH511" s="630"/>
      <c r="GI511" s="56"/>
      <c r="GJ511" s="56"/>
      <c r="GK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  <c r="HN511" s="56"/>
      <c r="HO511" s="56"/>
      <c r="HP511" s="56"/>
      <c r="HQ511" s="56"/>
      <c r="HR511" s="56"/>
      <c r="HS511" s="56"/>
      <c r="HT511" s="56"/>
      <c r="HU511" s="56"/>
      <c r="HV511" s="56"/>
      <c r="HW511" s="56"/>
      <c r="HX511" s="56"/>
      <c r="HY511" s="56"/>
      <c r="HZ511" s="56"/>
      <c r="IA511" s="56"/>
      <c r="IB511" s="56"/>
      <c r="IC511" s="56"/>
    </row>
    <row r="512" spans="93:237" ht="19" hidden="1" customHeight="1">
      <c r="FT512" s="1"/>
      <c r="FU512" s="56"/>
      <c r="FV512" s="56"/>
      <c r="FW512" s="56"/>
      <c r="FX512" s="56"/>
      <c r="FY512" s="56"/>
      <c r="FZ512" s="56"/>
      <c r="GA512" s="56"/>
      <c r="GB512" s="56"/>
      <c r="GC512" s="56" t="s">
        <v>1</v>
      </c>
      <c r="GD512" s="56"/>
      <c r="GE512" s="630"/>
      <c r="GF512" s="56" t="s">
        <v>244</v>
      </c>
      <c r="GG512" s="630" t="s">
        <v>245</v>
      </c>
      <c r="GH512" s="630"/>
      <c r="GI512" s="56"/>
      <c r="GJ512" s="56"/>
      <c r="GK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  <c r="HN512" s="56"/>
      <c r="HO512" s="56"/>
      <c r="HP512" s="56"/>
      <c r="HQ512" s="56"/>
      <c r="HR512" s="56"/>
      <c r="HS512" s="56"/>
      <c r="HT512" s="56"/>
      <c r="HU512" s="56"/>
      <c r="HV512" s="56"/>
      <c r="HW512" s="56"/>
      <c r="HX512" s="56"/>
      <c r="HY512" s="56"/>
      <c r="HZ512" s="56"/>
      <c r="IA512" s="56"/>
      <c r="IB512" s="56"/>
      <c r="IC512" s="56"/>
    </row>
    <row r="513" spans="113:237" ht="19" hidden="1" customHeight="1">
      <c r="FT513" s="1139">
        <f>IF(HZ46="",0,1)</f>
        <v>0</v>
      </c>
      <c r="FU513" s="56"/>
      <c r="FV513" s="56"/>
      <c r="FW513" s="56"/>
      <c r="FX513" s="56"/>
      <c r="FY513" s="56"/>
      <c r="FZ513" s="56"/>
      <c r="GA513" s="56"/>
      <c r="GB513" s="56"/>
      <c r="GC513" s="56"/>
      <c r="GD513" s="56"/>
      <c r="GE513" s="56"/>
      <c r="GF513" s="630" t="str">
        <f>IF(GE515=0,"",GE515/GA522)</f>
        <v/>
      </c>
      <c r="GG513" s="630" t="str">
        <f>IF(GG515=0,"",GG515/GA522)</f>
        <v/>
      </c>
      <c r="GH513" s="630"/>
      <c r="GI513" s="56"/>
      <c r="GJ513" s="56"/>
      <c r="GK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  <c r="HN513" s="56"/>
      <c r="HO513" s="56"/>
      <c r="HP513" s="56"/>
      <c r="HQ513" s="56"/>
      <c r="HR513" s="56"/>
      <c r="HS513" s="56"/>
      <c r="HT513" s="56"/>
      <c r="HU513" s="56"/>
      <c r="HV513" s="56"/>
      <c r="HW513" s="56"/>
      <c r="HX513" s="56"/>
      <c r="HY513" s="56"/>
      <c r="HZ513" s="56"/>
      <c r="IA513" s="56"/>
      <c r="IB513" s="56"/>
      <c r="IC513" s="56"/>
    </row>
    <row r="514" spans="113:237" ht="19" hidden="1" customHeight="1">
      <c r="FT514" s="1"/>
      <c r="FU514" s="56"/>
      <c r="FV514" s="56"/>
      <c r="FW514" s="56"/>
      <c r="FX514" s="56"/>
      <c r="FY514" s="56"/>
      <c r="FZ514" s="56"/>
      <c r="GA514" s="56"/>
      <c r="GB514" s="56"/>
      <c r="GC514" s="56"/>
      <c r="GD514" s="56"/>
      <c r="GE514" s="56"/>
      <c r="GF514" s="56"/>
      <c r="GG514" s="630"/>
      <c r="GH514" s="630"/>
      <c r="GI514" s="56"/>
      <c r="GJ514" s="56"/>
      <c r="GK514" s="56"/>
      <c r="GL514" s="56"/>
      <c r="GM514" s="56"/>
      <c r="GN514" s="56"/>
      <c r="GO514" s="56"/>
      <c r="GP514" s="56"/>
      <c r="GQ514" s="56"/>
      <c r="GR514" s="56"/>
      <c r="GS514" s="56"/>
      <c r="GT514" s="56"/>
      <c r="GU514" s="56"/>
      <c r="GV514" s="56"/>
      <c r="GW514" s="56"/>
      <c r="GX514" s="56"/>
      <c r="GY514" s="56"/>
      <c r="GZ514" s="56"/>
      <c r="HA514" s="56"/>
      <c r="HB514" s="56"/>
      <c r="HC514" s="56"/>
      <c r="HD514" s="56"/>
      <c r="HE514" s="56"/>
      <c r="HF514" s="56"/>
      <c r="HG514" s="56"/>
      <c r="HH514" s="56"/>
      <c r="HI514" s="56"/>
      <c r="HJ514" s="56"/>
      <c r="HK514" s="56"/>
      <c r="HL514" s="56"/>
      <c r="HM514" s="56"/>
      <c r="HN514" s="56"/>
      <c r="HO514" s="56"/>
      <c r="HP514" s="56"/>
      <c r="HQ514" s="56"/>
      <c r="HR514" s="56"/>
      <c r="HS514" s="56"/>
      <c r="HT514" s="56"/>
      <c r="HU514" s="56"/>
      <c r="HV514" s="56"/>
      <c r="HW514" s="56"/>
      <c r="HX514" s="56"/>
      <c r="HY514" s="56"/>
      <c r="HZ514" s="56"/>
      <c r="IA514" s="56"/>
      <c r="IB514" s="56"/>
      <c r="IC514" s="56"/>
    </row>
    <row r="515" spans="113:237" ht="19" hidden="1" customHeight="1">
      <c r="DI515" s="1815" t="str">
        <f>IF(DN515="","","LODGING")</f>
        <v/>
      </c>
      <c r="DJ515" s="1815"/>
      <c r="DK515" s="1815"/>
      <c r="DL515" s="1815"/>
      <c r="DM515" s="1815"/>
      <c r="DN515" s="1816" t="str">
        <f>IF(GI349=0,"",GI349)</f>
        <v/>
      </c>
      <c r="DO515" s="1816"/>
      <c r="DP515" s="1816"/>
      <c r="DQ515" s="1816"/>
      <c r="DR515" s="1816"/>
      <c r="DS515" s="1816"/>
      <c r="FR515" s="1">
        <f>125</f>
        <v>125</v>
      </c>
      <c r="FT515" s="1139">
        <f>FT513*1</f>
        <v>0</v>
      </c>
      <c r="FU515" s="679">
        <f>IF(HZ56="",0,IF(HZ56=1,1,IF(HZ56&gt;=2,1)))</f>
        <v>0</v>
      </c>
      <c r="FV515" s="679">
        <f>FT515+FU515</f>
        <v>0</v>
      </c>
      <c r="FW515" s="679"/>
      <c r="FX515" s="679">
        <f>IF(FV515&gt;=2,"POV 1",0)</f>
        <v>0</v>
      </c>
      <c r="FY515" s="1140">
        <f>IF(FU515=1,1,0)</f>
        <v>0</v>
      </c>
      <c r="FZ515" s="679" t="s">
        <v>114</v>
      </c>
      <c r="GA515" s="796">
        <f>IF(FU515=1,O149,0)</f>
        <v>0</v>
      </c>
      <c r="GB515" s="679" t="s">
        <v>114</v>
      </c>
      <c r="GC515" s="1140">
        <f>IF(FU515=1,HZ46,0)</f>
        <v>0</v>
      </c>
      <c r="GD515" s="606">
        <f>IF(FV515&gt;=2,"=",0)</f>
        <v>0</v>
      </c>
      <c r="GE515" s="796">
        <f>IF(FV515&gt;=2,GA515*GC515,0)</f>
        <v>0</v>
      </c>
      <c r="GF515" s="796"/>
      <c r="GG515" s="796">
        <f>IF(FV515&gt;=2,GE515*0.8,0)</f>
        <v>0</v>
      </c>
      <c r="GH515" s="796">
        <f>IF(GI515=TRUE,GG515,0)</f>
        <v>0</v>
      </c>
      <c r="GI515" s="56" t="b">
        <v>0</v>
      </c>
      <c r="GJ515" s="56"/>
      <c r="GK515" s="56"/>
      <c r="GL515" s="56">
        <f>IF(GA522=0,0,O147)</f>
        <v>0</v>
      </c>
      <c r="GM515" s="56"/>
      <c r="GN515" s="56"/>
      <c r="GO515" s="56"/>
      <c r="GP515" s="56" t="s">
        <v>49</v>
      </c>
      <c r="GQ515" s="56" t="str">
        <f>GC515&amp;" "&amp;GP515</f>
        <v>0 Miles</v>
      </c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  <c r="HN515" s="56"/>
      <c r="HO515" s="56"/>
      <c r="HP515" s="56"/>
      <c r="HQ515" s="56"/>
      <c r="HR515" s="56"/>
      <c r="HS515" s="56"/>
      <c r="HT515" s="56"/>
      <c r="HU515" s="56"/>
      <c r="HV515" s="56"/>
      <c r="HW515" s="56"/>
      <c r="HX515" s="56"/>
      <c r="HY515" s="56"/>
      <c r="HZ515" s="56"/>
      <c r="IA515" s="56"/>
      <c r="IB515" s="56"/>
      <c r="IC515" s="56"/>
    </row>
    <row r="516" spans="113:237" ht="19" hidden="1" customHeight="1">
      <c r="DI516" s="1815" t="str">
        <f>IF(DN516="","","M&amp;IE")</f>
        <v/>
      </c>
      <c r="DJ516" s="1815"/>
      <c r="DK516" s="1815"/>
      <c r="DL516" s="1815"/>
      <c r="DM516" s="1815"/>
      <c r="DN516" s="1816" t="str">
        <f>IF(DN515="","",GI350)</f>
        <v/>
      </c>
      <c r="DO516" s="1816"/>
      <c r="DP516" s="1816"/>
      <c r="DQ516" s="1816"/>
      <c r="DR516" s="1816"/>
      <c r="DS516" s="1816"/>
      <c r="FT516" s="1139">
        <f>FT515</f>
        <v>0</v>
      </c>
      <c r="FU516" s="679">
        <f>IF(HZ56="",0,IF(HZ56=1,0,IF(HZ56&gt;=2,1)))</f>
        <v>0</v>
      </c>
      <c r="FV516" s="679">
        <f>FT516+FU516</f>
        <v>0</v>
      </c>
      <c r="FW516" s="679"/>
      <c r="FX516" s="679">
        <f>IF(FV516&gt;=2,"POV 2",0)</f>
        <v>0</v>
      </c>
      <c r="FY516" s="1140">
        <f>IF(FU516=1,1,0)</f>
        <v>0</v>
      </c>
      <c r="FZ516" s="679" t="s">
        <v>114</v>
      </c>
      <c r="GA516" s="796">
        <f>IF(FU516=1,O149,0)</f>
        <v>0</v>
      </c>
      <c r="GB516" s="679" t="s">
        <v>114</v>
      </c>
      <c r="GC516" s="1140">
        <f>IF(FU516=1,GC515,0)</f>
        <v>0</v>
      </c>
      <c r="GD516" s="606">
        <f>IF(FV516&gt;=2,"=",0)</f>
        <v>0</v>
      </c>
      <c r="GE516" s="796">
        <f>IF(FV516&gt;=2,GA516*GC516,0)</f>
        <v>0</v>
      </c>
      <c r="GF516" s="796"/>
      <c r="GG516" s="796">
        <f>IF(FV516&gt;=2,GE516*0.8,0)</f>
        <v>0</v>
      </c>
      <c r="GH516" s="796">
        <f>IF(GM516="TRUE",GG516,0)</f>
        <v>0</v>
      </c>
      <c r="GI516" s="56" t="b">
        <v>0</v>
      </c>
      <c r="GJ516" s="56" t="str">
        <f>IF(HZ66&gt;=1,"True",0)</f>
        <v>True</v>
      </c>
      <c r="GK516" s="56" t="b">
        <f>IF(GI516=TRUE,1)</f>
        <v>0</v>
      </c>
      <c r="GL516" s="56">
        <f>IF(GJ516="TRUE",1,0)</f>
        <v>1</v>
      </c>
      <c r="GM516" s="56">
        <f>IF(GL516+GK516=2,"TRUE",0)</f>
        <v>0</v>
      </c>
      <c r="GN516" s="56"/>
      <c r="GO516" s="56"/>
      <c r="GP516" s="56" t="s">
        <v>49</v>
      </c>
      <c r="GQ516" s="56" t="str">
        <f>GC516&amp;" "&amp;GP516</f>
        <v>0 Miles</v>
      </c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  <c r="HN516" s="56"/>
      <c r="HO516" s="56"/>
      <c r="HP516" s="56"/>
      <c r="HQ516" s="56"/>
      <c r="HR516" s="56"/>
      <c r="HS516" s="56"/>
      <c r="HT516" s="56"/>
      <c r="HU516" s="56"/>
      <c r="HV516" s="56"/>
      <c r="HW516" s="56"/>
      <c r="HX516" s="56"/>
      <c r="HY516" s="56"/>
      <c r="HZ516" s="56"/>
      <c r="IA516" s="56"/>
      <c r="IB516" s="56"/>
      <c r="IC516" s="56"/>
    </row>
    <row r="517" spans="113:237" ht="20" hidden="1" customHeight="1" thickBot="1">
      <c r="FT517" s="1"/>
      <c r="FU517" s="56"/>
      <c r="FV517" s="56"/>
      <c r="FW517" s="56"/>
      <c r="FX517" s="679"/>
      <c r="FY517" s="679"/>
      <c r="FZ517" s="679"/>
      <c r="GA517" s="679"/>
      <c r="GB517" s="679"/>
      <c r="GC517" s="679"/>
      <c r="GD517" s="1817" t="s">
        <v>182</v>
      </c>
      <c r="GE517" s="1142"/>
      <c r="GF517" s="796"/>
      <c r="GG517" s="796"/>
      <c r="GH517" s="630"/>
      <c r="GI517" s="56"/>
      <c r="GJ517" s="56"/>
      <c r="GK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  <c r="HN517" s="56"/>
      <c r="HO517" s="56"/>
      <c r="HP517" s="56"/>
      <c r="HQ517" s="56"/>
      <c r="HR517" s="56"/>
      <c r="HS517" s="56"/>
      <c r="HT517" s="56"/>
      <c r="HU517" s="56"/>
      <c r="HV517" s="56"/>
      <c r="HW517" s="56"/>
      <c r="HX517" s="56"/>
      <c r="HY517" s="56"/>
      <c r="HZ517" s="56"/>
      <c r="IA517" s="56"/>
      <c r="IB517" s="56"/>
      <c r="IC517" s="56"/>
    </row>
    <row r="518" spans="113:237" ht="19" hidden="1" customHeight="1">
      <c r="FT518" s="1"/>
      <c r="FU518" s="56"/>
      <c r="FV518" s="56">
        <f>FV515+FV516</f>
        <v>0</v>
      </c>
      <c r="FW518" s="56"/>
      <c r="FX518" s="679"/>
      <c r="FY518" s="679"/>
      <c r="FZ518" s="679"/>
      <c r="GA518" s="679"/>
      <c r="GB518" s="679"/>
      <c r="GC518" s="679"/>
      <c r="GD518" s="1817"/>
      <c r="GE518" s="796">
        <f>GE515+GE516</f>
        <v>0</v>
      </c>
      <c r="GF518" s="796"/>
      <c r="GG518" s="796">
        <f>GE518*0.8</f>
        <v>0</v>
      </c>
      <c r="GH518" s="630">
        <f>IF(GH515+GH516&gt;0,GH515+GH516,0)</f>
        <v>0</v>
      </c>
      <c r="GI518" s="56" t="b">
        <v>0</v>
      </c>
      <c r="GJ518" s="56"/>
      <c r="GK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  <c r="HN518" s="56"/>
      <c r="HO518" s="56"/>
      <c r="HP518" s="56"/>
      <c r="HQ518" s="56"/>
      <c r="HR518" s="56"/>
      <c r="HS518" s="56"/>
      <c r="HT518" s="56"/>
      <c r="HU518" s="56"/>
      <c r="HV518" s="56"/>
      <c r="HW518" s="56"/>
      <c r="HX518" s="56"/>
      <c r="HY518" s="56"/>
      <c r="HZ518" s="56"/>
      <c r="IA518" s="56"/>
      <c r="IB518" s="56"/>
      <c r="IC518" s="56"/>
    </row>
    <row r="519" spans="113:237" ht="19" hidden="1" customHeight="1">
      <c r="FT519" s="1"/>
      <c r="FU519" s="56"/>
      <c r="FV519" s="56"/>
      <c r="FW519" s="56"/>
      <c r="FX519" s="56"/>
      <c r="FY519" s="56"/>
      <c r="FZ519" s="56"/>
      <c r="GA519" s="56"/>
      <c r="GB519" s="56"/>
      <c r="GC519" s="56"/>
      <c r="GD519" s="56"/>
      <c r="GE519" s="56"/>
      <c r="GF519" s="56"/>
      <c r="GG519" s="630"/>
      <c r="GH519" s="630"/>
      <c r="GI519" s="56"/>
      <c r="GJ519" s="56"/>
      <c r="GK519" s="56"/>
      <c r="GL519" s="56"/>
      <c r="GM519" s="56"/>
      <c r="GN519" s="56"/>
      <c r="GO519" s="56"/>
      <c r="GP519" s="56"/>
      <c r="GQ519" s="56"/>
      <c r="GR519" s="56"/>
      <c r="GS519" s="56"/>
      <c r="GT519" s="56"/>
      <c r="GU519" s="56"/>
      <c r="GV519" s="56"/>
      <c r="GW519" s="56"/>
      <c r="GX519" s="56"/>
      <c r="GY519" s="56"/>
      <c r="GZ519" s="56"/>
      <c r="HA519" s="56"/>
      <c r="HB519" s="56"/>
      <c r="HC519" s="56"/>
      <c r="HD519" s="56"/>
      <c r="HE519" s="56"/>
      <c r="HF519" s="56"/>
      <c r="HG519" s="56"/>
      <c r="HH519" s="56"/>
      <c r="HI519" s="56"/>
      <c r="HJ519" s="56"/>
      <c r="HK519" s="56"/>
      <c r="HL519" s="56"/>
      <c r="HM519" s="56"/>
      <c r="HN519" s="56"/>
      <c r="HO519" s="56"/>
      <c r="HP519" s="56"/>
      <c r="HQ519" s="56"/>
      <c r="HR519" s="56"/>
      <c r="HS519" s="56"/>
      <c r="HT519" s="56"/>
      <c r="HU519" s="56"/>
      <c r="HV519" s="56"/>
      <c r="HW519" s="56"/>
      <c r="HX519" s="56"/>
      <c r="HY519" s="56"/>
      <c r="HZ519" s="56"/>
      <c r="IA519" s="56"/>
      <c r="IB519" s="56"/>
      <c r="IC519" s="56"/>
    </row>
    <row r="520" spans="113:237" ht="19" hidden="1" customHeight="1">
      <c r="FT520" s="1"/>
      <c r="FU520" s="56"/>
      <c r="FV520" s="56"/>
      <c r="FW520" s="56"/>
      <c r="FX520" s="56"/>
      <c r="FY520" s="56"/>
      <c r="FZ520" s="56"/>
      <c r="GA520" s="56"/>
      <c r="GB520" s="56"/>
      <c r="GC520" s="56"/>
      <c r="GD520" s="56"/>
      <c r="GE520" s="56"/>
      <c r="GF520" s="56"/>
      <c r="GG520" s="630"/>
      <c r="GH520" s="630"/>
      <c r="GI520" s="56"/>
      <c r="GJ520" s="56"/>
      <c r="GK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  <c r="HN520" s="56"/>
      <c r="HO520" s="56"/>
      <c r="HP520" s="56"/>
      <c r="HQ520" s="56"/>
      <c r="HR520" s="56"/>
      <c r="HS520" s="56"/>
      <c r="HT520" s="56"/>
      <c r="HU520" s="56"/>
      <c r="HV520" s="56"/>
      <c r="HW520" s="56"/>
      <c r="HX520" s="56"/>
      <c r="HY520" s="56"/>
      <c r="HZ520" s="56"/>
      <c r="IA520" s="56"/>
      <c r="IB520" s="56"/>
      <c r="IC520" s="56"/>
    </row>
    <row r="521" spans="113:237" ht="19" hidden="1" customHeight="1">
      <c r="FT521" s="1"/>
      <c r="FU521" s="56"/>
      <c r="FV521" s="56"/>
      <c r="FW521" s="56"/>
      <c r="FX521" s="56"/>
      <c r="FY521" s="56"/>
      <c r="FZ521" s="56"/>
      <c r="GA521" s="56"/>
      <c r="GB521" s="56"/>
      <c r="GC521" s="56" t="s">
        <v>118</v>
      </c>
      <c r="GD521" s="56"/>
      <c r="GE521" s="56"/>
      <c r="GF521" s="56"/>
      <c r="GG521" s="630"/>
      <c r="GH521" s="630"/>
      <c r="GI521" s="56"/>
      <c r="GJ521" s="56"/>
      <c r="GK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  <c r="HN521" s="56"/>
      <c r="HO521" s="56"/>
      <c r="HP521" s="56"/>
      <c r="HQ521" s="56"/>
      <c r="HR521" s="56"/>
      <c r="HS521" s="56"/>
      <c r="HT521" s="56"/>
      <c r="HU521" s="56"/>
      <c r="HV521" s="56"/>
      <c r="HW521" s="56"/>
      <c r="HX521" s="56"/>
      <c r="HY521" s="56"/>
      <c r="HZ521" s="56"/>
      <c r="IA521" s="56"/>
      <c r="IB521" s="56"/>
      <c r="IC521" s="56"/>
    </row>
    <row r="522" spans="113:237" ht="19" hidden="1" customHeight="1">
      <c r="FT522" s="1"/>
      <c r="FU522" s="56"/>
      <c r="FV522" s="56"/>
      <c r="FW522" s="56"/>
      <c r="FX522" s="56"/>
      <c r="FY522" s="56"/>
      <c r="FZ522" s="56"/>
      <c r="GA522" s="679">
        <f>GF588</f>
        <v>0</v>
      </c>
      <c r="GB522" s="1143" t="str">
        <f>IF(GC515=0,"",GC515/GA522)</f>
        <v/>
      </c>
      <c r="GC522" s="56" t="s">
        <v>246</v>
      </c>
      <c r="GD522" s="56">
        <f>IF(GC515=1,0,GC515)</f>
        <v>0</v>
      </c>
      <c r="GE522" s="56" t="e">
        <f>GC516/GA522</f>
        <v>#DIV/0!</v>
      </c>
      <c r="GF522" s="56"/>
      <c r="GG522" s="630"/>
      <c r="GH522" s="630"/>
      <c r="GI522" s="56"/>
      <c r="GJ522" s="56"/>
      <c r="GK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  <c r="HN522" s="56"/>
      <c r="HO522" s="56"/>
      <c r="HP522" s="56"/>
      <c r="HQ522" s="56"/>
      <c r="HR522" s="56"/>
      <c r="HS522" s="56"/>
      <c r="HT522" s="56"/>
      <c r="HU522" s="56"/>
      <c r="HV522" s="56"/>
      <c r="HW522" s="56"/>
      <c r="HX522" s="56"/>
      <c r="HY522" s="56"/>
      <c r="HZ522" s="56"/>
      <c r="IA522" s="56"/>
      <c r="IB522" s="56"/>
      <c r="IC522" s="56"/>
    </row>
    <row r="523" spans="113:237" ht="19" hidden="1" customHeight="1">
      <c r="FT523" s="1"/>
      <c r="FU523" s="56"/>
      <c r="FV523" s="56"/>
      <c r="FW523" s="56"/>
      <c r="FX523" s="56"/>
      <c r="FY523" s="56"/>
      <c r="FZ523" s="56"/>
      <c r="GA523" s="56"/>
      <c r="GB523" s="56"/>
      <c r="GC523" s="56"/>
      <c r="GD523" s="56"/>
      <c r="GE523" s="56"/>
      <c r="GF523" s="56"/>
      <c r="GG523" s="630"/>
      <c r="GH523" s="630"/>
      <c r="GI523" s="56"/>
      <c r="GJ523" s="56"/>
      <c r="GK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  <c r="HN523" s="56"/>
      <c r="HO523" s="56"/>
      <c r="HP523" s="56"/>
      <c r="HQ523" s="56"/>
      <c r="HR523" s="56"/>
      <c r="HS523" s="56"/>
      <c r="HT523" s="56"/>
      <c r="HU523" s="56"/>
      <c r="HV523" s="56"/>
      <c r="HW523" s="56"/>
      <c r="HX523" s="56"/>
      <c r="HY523" s="56"/>
      <c r="HZ523" s="56"/>
      <c r="IA523" s="56"/>
      <c r="IB523" s="56"/>
      <c r="IC523" s="56"/>
    </row>
    <row r="524" spans="113:237" ht="19" hidden="1" customHeight="1">
      <c r="FT524" s="1"/>
      <c r="FU524" s="56"/>
      <c r="FV524" s="56"/>
      <c r="FW524" s="56"/>
      <c r="FX524" s="1144">
        <v>1</v>
      </c>
      <c r="FY524" s="679">
        <f>IF(HZ65="",0,IF(HZ65=0,0,HZ65))</f>
        <v>0</v>
      </c>
      <c r="FZ524" s="679" t="s">
        <v>114</v>
      </c>
      <c r="GA524" s="679">
        <f>IF(FY524=0,0,GA522)</f>
        <v>0</v>
      </c>
      <c r="GB524" s="679" t="s">
        <v>114</v>
      </c>
      <c r="GC524" s="796">
        <f>GL515</f>
        <v>0</v>
      </c>
      <c r="GD524" s="606" t="s">
        <v>183</v>
      </c>
      <c r="GE524" s="796">
        <f>FY524*GA524*GC524</f>
        <v>0</v>
      </c>
      <c r="GF524" s="796"/>
      <c r="GG524" s="796">
        <f>IF(GI515=TRUE,GE524*0.8,0)</f>
        <v>0</v>
      </c>
      <c r="GH524" s="630"/>
      <c r="GI524" s="56"/>
      <c r="GJ524" s="56"/>
      <c r="GK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  <c r="HN524" s="56"/>
      <c r="HO524" s="56"/>
      <c r="HP524" s="56"/>
      <c r="HQ524" s="56"/>
      <c r="HR524" s="56"/>
      <c r="HS524" s="56"/>
      <c r="HT524" s="56"/>
      <c r="HU524" s="56"/>
      <c r="HV524" s="56"/>
      <c r="HW524" s="56"/>
      <c r="HX524" s="56"/>
      <c r="HY524" s="56"/>
      <c r="HZ524" s="56"/>
      <c r="IA524" s="56"/>
      <c r="IB524" s="56"/>
      <c r="IC524" s="56"/>
    </row>
    <row r="525" spans="113:237" ht="19" hidden="1" customHeight="1">
      <c r="FT525" s="1"/>
      <c r="FU525" s="56"/>
      <c r="FV525" s="56"/>
      <c r="FW525" s="56"/>
      <c r="FX525" s="1144">
        <v>0.75</v>
      </c>
      <c r="FY525" s="679">
        <f>IF(HZ66="",0,IF(HZ66=0,0,HZ66))</f>
        <v>0</v>
      </c>
      <c r="FZ525" s="679" t="s">
        <v>114</v>
      </c>
      <c r="GA525" s="679">
        <f>IF(FY525=0,0,GA522)</f>
        <v>0</v>
      </c>
      <c r="GB525" s="679" t="s">
        <v>114</v>
      </c>
      <c r="GC525" s="796">
        <f>GL515*0.75</f>
        <v>0</v>
      </c>
      <c r="GD525" s="606" t="s">
        <v>183</v>
      </c>
      <c r="GE525" s="796">
        <f>FY525*GA525*GC525</f>
        <v>0</v>
      </c>
      <c r="GF525" s="796"/>
      <c r="GG525" s="630">
        <f>IF(GI516=TRUE,GE525*0.8,0)</f>
        <v>0</v>
      </c>
      <c r="GH525" s="630"/>
      <c r="GI525" s="56"/>
      <c r="GJ525" s="56"/>
      <c r="GK525" s="630" t="e">
        <f>IF(#REF!+GG516=0,0,#REF!+GG516)</f>
        <v>#REF!</v>
      </c>
      <c r="GL525" s="56" t="s">
        <v>247</v>
      </c>
      <c r="GM525" s="630" t="e">
        <f>GL525&amp; " " &amp;GK525</f>
        <v>#REF!</v>
      </c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  <c r="HN525" s="56"/>
      <c r="HO525" s="56"/>
      <c r="HP525" s="56"/>
      <c r="HQ525" s="56"/>
      <c r="HR525" s="56"/>
      <c r="HS525" s="56"/>
      <c r="HT525" s="56"/>
      <c r="HU525" s="56"/>
      <c r="HV525" s="56"/>
      <c r="HW525" s="56"/>
      <c r="HX525" s="56"/>
      <c r="HY525" s="56"/>
      <c r="HZ525" s="56"/>
      <c r="IA525" s="56"/>
      <c r="IB525" s="56"/>
      <c r="IC525" s="56"/>
    </row>
    <row r="526" spans="113:237" ht="19" hidden="1" customHeight="1">
      <c r="FT526" s="1"/>
      <c r="FU526" s="56"/>
      <c r="FV526" s="56"/>
      <c r="FW526" s="56"/>
      <c r="FX526" s="1144">
        <v>0.5</v>
      </c>
      <c r="FY526" s="679">
        <f>IF(HZ68="",0,IF(HZ68=0,0,HZ68))</f>
        <v>0</v>
      </c>
      <c r="FZ526" s="679" t="s">
        <v>114</v>
      </c>
      <c r="GA526" s="679">
        <f>IF(FY526=0,0,GA522)</f>
        <v>0</v>
      </c>
      <c r="GB526" s="679" t="s">
        <v>114</v>
      </c>
      <c r="GC526" s="796">
        <f>GL515*0.5</f>
        <v>0</v>
      </c>
      <c r="GD526" s="606" t="s">
        <v>183</v>
      </c>
      <c r="GE526" s="796">
        <f>FY526*GA526*GC526</f>
        <v>0</v>
      </c>
      <c r="GF526" s="796"/>
      <c r="GG526" s="630">
        <f>IF(GI516=TRUE,GE526*0.8,0)</f>
        <v>0</v>
      </c>
      <c r="GH526" s="56"/>
      <c r="GI526" s="56"/>
      <c r="GJ526" s="56"/>
      <c r="GK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  <c r="HN526" s="56"/>
      <c r="HO526" s="56"/>
      <c r="HP526" s="56"/>
      <c r="HQ526" s="56"/>
      <c r="HR526" s="56"/>
      <c r="HS526" s="56"/>
      <c r="HT526" s="56"/>
      <c r="HU526" s="56"/>
      <c r="HV526" s="56"/>
      <c r="HW526" s="56"/>
      <c r="HX526" s="56"/>
      <c r="HY526" s="56"/>
      <c r="HZ526" s="56"/>
      <c r="IA526" s="56"/>
      <c r="IB526" s="56"/>
      <c r="IC526" s="56"/>
    </row>
    <row r="527" spans="113:237" ht="20" hidden="1" customHeight="1" thickBot="1">
      <c r="FR527" s="66"/>
      <c r="FS527" s="66"/>
      <c r="FU527" s="56"/>
      <c r="FV527" s="56"/>
      <c r="FW527" s="56"/>
      <c r="FX527" s="606"/>
      <c r="FY527" s="606"/>
      <c r="FZ527" s="606"/>
      <c r="GA527" s="606"/>
      <c r="GB527" s="606"/>
      <c r="GC527" s="606"/>
      <c r="GD527" s="1817" t="s">
        <v>182</v>
      </c>
      <c r="GE527" s="1145"/>
      <c r="GF527" s="607"/>
      <c r="GG527" s="607"/>
      <c r="GH527" s="56"/>
      <c r="GI527" s="56"/>
      <c r="GJ527" s="56"/>
      <c r="GK527" s="56"/>
      <c r="GL527" s="56"/>
      <c r="GM527" s="56"/>
      <c r="GN527" s="56"/>
      <c r="GO527" s="56"/>
      <c r="GP527" s="56"/>
      <c r="GQ527" s="56"/>
      <c r="GR527" s="56"/>
      <c r="GS527" s="56"/>
      <c r="GT527" s="56"/>
      <c r="GU527" s="56"/>
      <c r="GV527" s="56"/>
      <c r="GW527" s="56"/>
      <c r="GX527" s="56"/>
      <c r="GY527" s="56"/>
      <c r="GZ527" s="56"/>
      <c r="HA527" s="56"/>
      <c r="HB527" s="608"/>
      <c r="HC527" s="608"/>
      <c r="HD527" s="608"/>
      <c r="HE527" s="608"/>
      <c r="HF527" s="608"/>
      <c r="HG527" s="608"/>
      <c r="HH527" s="608"/>
      <c r="HI527" s="608"/>
      <c r="HJ527" s="608"/>
      <c r="HK527" s="608"/>
      <c r="HL527" s="608"/>
      <c r="HM527" s="608"/>
      <c r="HN527" s="608"/>
      <c r="HO527" s="608"/>
      <c r="HP527" s="608"/>
      <c r="HQ527" s="608"/>
      <c r="HR527" s="608"/>
      <c r="HS527" s="608"/>
      <c r="HT527" s="608"/>
      <c r="HU527" s="608"/>
      <c r="HV527" s="608"/>
      <c r="HW527" s="608"/>
      <c r="HX527" s="608"/>
      <c r="HY527" s="608"/>
      <c r="HZ527" s="608"/>
      <c r="IA527" s="608"/>
      <c r="IB527" s="608"/>
      <c r="IC527" s="608"/>
    </row>
    <row r="528" spans="113:237" ht="19" hidden="1" customHeight="1">
      <c r="FT528" s="1"/>
      <c r="FU528" s="56"/>
      <c r="FV528" s="56"/>
      <c r="FW528" s="56"/>
      <c r="FX528" s="679"/>
      <c r="FY528" s="679">
        <f>FY524+FY525+FY526</f>
        <v>0</v>
      </c>
      <c r="FZ528" s="679"/>
      <c r="GA528" s="679"/>
      <c r="GB528" s="796">
        <f>GC524</f>
        <v>0</v>
      </c>
      <c r="GC528" s="56" t="e">
        <f>GB528*GC529/GB529</f>
        <v>#DIV/0!</v>
      </c>
      <c r="GD528" s="1817"/>
      <c r="GE528" s="796">
        <f>IF(FY528&gt;=1,GE524+GE525+GE526,0)</f>
        <v>0</v>
      </c>
      <c r="GF528" s="796"/>
      <c r="GG528" s="796">
        <f>GG524+GG525+GG526</f>
        <v>0</v>
      </c>
      <c r="GH528" s="56"/>
      <c r="GI528" s="56"/>
      <c r="GJ528" s="56"/>
      <c r="GK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  <c r="HN528" s="56"/>
      <c r="HO528" s="56"/>
      <c r="HP528" s="56"/>
      <c r="HQ528" s="56"/>
      <c r="HR528" s="56"/>
      <c r="HS528" s="56"/>
      <c r="HT528" s="56"/>
      <c r="HU528" s="56"/>
      <c r="HV528" s="56"/>
      <c r="HW528" s="56"/>
      <c r="HX528" s="56"/>
      <c r="HY528" s="56"/>
      <c r="HZ528" s="56"/>
      <c r="IA528" s="56"/>
      <c r="IB528" s="56"/>
      <c r="IC528" s="56"/>
    </row>
    <row r="529" spans="174:237" ht="19" hidden="1" customHeight="1">
      <c r="FT529" s="1"/>
      <c r="FU529" s="56"/>
      <c r="FV529" s="56"/>
      <c r="FW529" s="56"/>
      <c r="FX529" s="679"/>
      <c r="FY529" s="679"/>
      <c r="FZ529" s="679"/>
      <c r="GA529" s="679"/>
      <c r="GB529" s="796">
        <f>IF(GE528=0,0,GE528/GA522)</f>
        <v>0</v>
      </c>
      <c r="GC529" s="796"/>
      <c r="GD529" s="1141"/>
      <c r="GE529" s="796"/>
      <c r="GF529" s="796"/>
      <c r="GG529" s="796"/>
      <c r="GH529" s="630"/>
      <c r="GI529" s="56"/>
      <c r="GJ529" s="56"/>
      <c r="GK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  <c r="HN529" s="56"/>
      <c r="HO529" s="56"/>
      <c r="HP529" s="56"/>
      <c r="HQ529" s="56"/>
      <c r="HR529" s="56"/>
      <c r="HS529" s="56"/>
      <c r="HT529" s="56"/>
      <c r="HU529" s="56"/>
      <c r="HV529" s="56"/>
      <c r="HW529" s="56"/>
      <c r="HX529" s="56"/>
      <c r="HY529" s="56"/>
      <c r="HZ529" s="56"/>
      <c r="IA529" s="56"/>
      <c r="IB529" s="56"/>
      <c r="IC529" s="56"/>
    </row>
    <row r="530" spans="174:237" ht="19" hidden="1" customHeight="1">
      <c r="FT530" s="1"/>
      <c r="FU530" s="56"/>
      <c r="FV530" s="56"/>
      <c r="FW530" s="56"/>
      <c r="FX530" s="56"/>
      <c r="FY530" s="56"/>
      <c r="FZ530" s="56"/>
      <c r="GA530" s="56"/>
      <c r="GB530" s="56"/>
      <c r="GC530" s="56"/>
      <c r="GD530" s="56"/>
      <c r="GE530" s="630" t="str">
        <f>IF(GE528=0,"",GE528/GA522)</f>
        <v/>
      </c>
      <c r="GF530" s="56"/>
      <c r="GG530" s="630"/>
      <c r="GH530" s="630"/>
      <c r="GI530" s="56"/>
      <c r="GJ530" s="56"/>
      <c r="GK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  <c r="HN530" s="56"/>
      <c r="HO530" s="56"/>
      <c r="HP530" s="56"/>
      <c r="HQ530" s="56"/>
      <c r="HR530" s="56"/>
      <c r="HS530" s="56"/>
      <c r="HT530" s="56"/>
      <c r="HU530" s="56"/>
      <c r="HV530" s="56"/>
      <c r="HW530" s="56"/>
      <c r="HX530" s="56"/>
      <c r="HY530" s="56"/>
      <c r="HZ530" s="56"/>
      <c r="IA530" s="56"/>
      <c r="IB530" s="56"/>
      <c r="IC530" s="56"/>
    </row>
    <row r="531" spans="174:237" ht="19" hidden="1" customHeight="1">
      <c r="FT531" s="1"/>
      <c r="FU531" s="56"/>
      <c r="FV531" s="56"/>
      <c r="FW531" s="56"/>
      <c r="FX531" s="56"/>
      <c r="FY531" s="56"/>
      <c r="FZ531" s="56"/>
      <c r="GA531" s="56"/>
      <c r="GB531" s="56"/>
      <c r="GC531" s="56"/>
      <c r="GD531" s="56"/>
      <c r="GE531" s="56"/>
      <c r="GF531" s="56" t="b">
        <v>0</v>
      </c>
      <c r="GG531" s="665">
        <f>IF(GF531=TRUE,GR347+GR348,0)</f>
        <v>0</v>
      </c>
      <c r="GH531" s="630"/>
      <c r="GI531" s="56"/>
      <c r="GJ531" s="56"/>
      <c r="GK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  <c r="HN531" s="56"/>
      <c r="HO531" s="56"/>
      <c r="HP531" s="56"/>
      <c r="HQ531" s="56"/>
      <c r="HR531" s="56"/>
      <c r="HS531" s="56"/>
      <c r="HT531" s="56"/>
      <c r="HU531" s="56"/>
      <c r="HV531" s="56"/>
      <c r="HW531" s="56"/>
      <c r="HX531" s="56"/>
      <c r="HY531" s="56"/>
      <c r="HZ531" s="56"/>
      <c r="IA531" s="56"/>
      <c r="IB531" s="56"/>
      <c r="IC531" s="56"/>
    </row>
    <row r="532" spans="174:237" ht="19" hidden="1" customHeight="1">
      <c r="FT532" s="1"/>
      <c r="FU532" s="56"/>
      <c r="FV532" s="56"/>
      <c r="FW532" s="56"/>
      <c r="FX532" s="56"/>
      <c r="FY532" s="56"/>
      <c r="FZ532" s="56"/>
      <c r="GA532" s="56"/>
      <c r="GB532" s="56"/>
      <c r="GC532" s="56"/>
      <c r="GD532" s="56"/>
      <c r="GE532" s="56"/>
      <c r="GF532" s="56"/>
      <c r="GG532" s="630"/>
      <c r="GH532" s="630"/>
      <c r="GI532" s="56"/>
      <c r="GJ532" s="56"/>
      <c r="GK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  <c r="HN532" s="56"/>
      <c r="HO532" s="56"/>
      <c r="HP532" s="56"/>
      <c r="HQ532" s="56"/>
      <c r="HR532" s="56"/>
      <c r="HS532" s="56"/>
      <c r="HT532" s="56"/>
      <c r="HU532" s="56"/>
      <c r="HV532" s="56"/>
      <c r="HW532" s="56"/>
      <c r="HX532" s="56"/>
      <c r="HY532" s="56"/>
      <c r="HZ532" s="56"/>
      <c r="IA532" s="56"/>
      <c r="IB532" s="56"/>
      <c r="IC532" s="56"/>
    </row>
    <row r="533" spans="174:237" ht="19" hidden="1" customHeight="1">
      <c r="FT533" s="1"/>
      <c r="FU533" s="56"/>
      <c r="FV533" s="56"/>
      <c r="FW533" s="56"/>
      <c r="FX533" s="56"/>
      <c r="FY533" s="56"/>
      <c r="FZ533" s="56"/>
      <c r="GA533" s="56"/>
      <c r="GB533" s="56"/>
      <c r="GC533" s="56" t="s">
        <v>92</v>
      </c>
      <c r="GD533" s="56"/>
      <c r="GE533" s="56"/>
      <c r="GF533" s="56"/>
      <c r="GG533" s="630"/>
      <c r="GH533" s="630"/>
      <c r="GI533" s="56"/>
      <c r="GJ533" s="56"/>
      <c r="GK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  <c r="HN533" s="56"/>
      <c r="HO533" s="56"/>
      <c r="HP533" s="56"/>
      <c r="HQ533" s="56"/>
      <c r="HR533" s="56"/>
      <c r="HS533" s="56"/>
      <c r="HT533" s="56"/>
      <c r="HU533" s="56"/>
      <c r="HV533" s="56"/>
      <c r="HW533" s="56"/>
      <c r="HX533" s="56"/>
      <c r="HY533" s="56"/>
      <c r="HZ533" s="56"/>
      <c r="IA533" s="56"/>
      <c r="IB533" s="56"/>
      <c r="IC533" s="56"/>
    </row>
    <row r="534" spans="174:237" ht="19" hidden="1" customHeight="1">
      <c r="FT534" s="1"/>
      <c r="FU534" s="56"/>
      <c r="FV534" s="56"/>
      <c r="FW534" s="56"/>
      <c r="FX534" s="56"/>
      <c r="FY534" s="56"/>
      <c r="FZ534" s="56"/>
      <c r="GA534" s="56"/>
      <c r="GB534" s="56"/>
      <c r="GC534" s="56" t="s">
        <v>30</v>
      </c>
      <c r="GD534" s="56">
        <f>IF(AY34="yes",1,IF(AY34="No",2,IF(AY34="",2)))</f>
        <v>2</v>
      </c>
      <c r="GE534" s="796">
        <f>IF(GD534=2,0,IF(GD534=1,VLOOKUP(GF551,FS:FT,2,FALSE)))</f>
        <v>0</v>
      </c>
      <c r="GF534" s="1146">
        <f>IF(GD534=1,GE534,IF(GD534=2,0))</f>
        <v>0</v>
      </c>
      <c r="GG534" s="796">
        <f>IF(GI518=TRUE,GE534*0.8,0)</f>
        <v>0</v>
      </c>
      <c r="GH534" s="1147">
        <f>IF(GD534=1,GG534,IF(GD534=2,0))</f>
        <v>0</v>
      </c>
      <c r="GI534" s="56" t="e">
        <f>VLOOKUP(GF551,HO:HP,2,FALSE)</f>
        <v>#N/A</v>
      </c>
      <c r="GJ534" s="56"/>
      <c r="GK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  <c r="HN534" s="56"/>
      <c r="HO534" s="56"/>
      <c r="HP534" s="56"/>
      <c r="HQ534" s="56"/>
      <c r="HR534" s="56"/>
      <c r="HS534" s="56"/>
      <c r="HT534" s="56"/>
      <c r="HU534" s="56"/>
      <c r="HV534" s="56"/>
      <c r="HW534" s="56"/>
      <c r="HX534" s="56"/>
      <c r="HY534" s="56"/>
      <c r="HZ534" s="56"/>
      <c r="IA534" s="56"/>
      <c r="IB534" s="56"/>
      <c r="IC534" s="56"/>
    </row>
    <row r="535" spans="174:237" ht="19" hidden="1" customHeight="1">
      <c r="FT535" s="1"/>
      <c r="FU535" s="56"/>
      <c r="FV535" s="56"/>
      <c r="FW535" s="56"/>
      <c r="FX535" s="56"/>
      <c r="FY535" s="56"/>
      <c r="FZ535" s="56"/>
      <c r="GA535" s="56"/>
      <c r="GB535" s="56"/>
      <c r="GC535" s="56" t="s">
        <v>35</v>
      </c>
      <c r="GD535" s="56"/>
      <c r="GE535" s="56"/>
      <c r="GF535" s="56"/>
      <c r="GG535" s="630"/>
      <c r="GH535" s="630"/>
      <c r="GI535" s="56"/>
      <c r="GJ535" s="56"/>
      <c r="GK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  <c r="HN535" s="56"/>
      <c r="HO535" s="56"/>
      <c r="HP535" s="56"/>
      <c r="HQ535" s="56"/>
      <c r="HR535" s="56"/>
      <c r="HS535" s="56"/>
      <c r="HT535" s="56"/>
      <c r="HU535" s="56"/>
      <c r="HV535" s="56"/>
      <c r="HW535" s="56"/>
      <c r="HX535" s="56"/>
      <c r="HY535" s="56"/>
      <c r="HZ535" s="56"/>
      <c r="IA535" s="56"/>
      <c r="IB535" s="56"/>
      <c r="IC535" s="56"/>
    </row>
    <row r="536" spans="174:237" ht="19" hidden="1" customHeight="1">
      <c r="FT536" s="1"/>
      <c r="FU536" s="56"/>
      <c r="FV536" s="56"/>
      <c r="FW536" s="56"/>
      <c r="FX536" s="56"/>
      <c r="FY536" s="56"/>
      <c r="FZ536" s="56"/>
      <c r="GA536" s="56"/>
      <c r="GB536" s="56"/>
      <c r="GC536" s="56"/>
      <c r="GD536" s="56"/>
      <c r="GE536" s="56"/>
      <c r="GF536" s="56"/>
      <c r="GG536" s="630"/>
      <c r="GH536" s="630"/>
      <c r="GI536" s="56"/>
      <c r="GJ536" s="56"/>
      <c r="GK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  <c r="HN536" s="56"/>
      <c r="HO536" s="56"/>
      <c r="HP536" s="56"/>
      <c r="HQ536" s="56"/>
      <c r="HR536" s="56"/>
      <c r="HS536" s="56"/>
      <c r="HT536" s="56"/>
      <c r="HU536" s="56"/>
      <c r="HV536" s="56"/>
      <c r="HW536" s="56"/>
      <c r="HX536" s="56"/>
      <c r="HY536" s="56"/>
      <c r="HZ536" s="56"/>
      <c r="IA536" s="56"/>
      <c r="IB536" s="56"/>
      <c r="IC536" s="56"/>
    </row>
    <row r="537" spans="174:237" ht="19" hidden="1" customHeight="1">
      <c r="FS537" s="65"/>
      <c r="FT537" s="65"/>
      <c r="FU537" s="56"/>
      <c r="FV537" s="56"/>
      <c r="FW537" s="56"/>
      <c r="FX537" s="56"/>
      <c r="FY537" s="56"/>
      <c r="FZ537" s="56"/>
      <c r="GA537" s="56"/>
      <c r="GB537" s="56"/>
      <c r="GC537" s="56"/>
      <c r="GD537" s="56"/>
      <c r="GF537" s="796"/>
      <c r="GG537" s="796">
        <f>GH518+GG528+GG534+GF509</f>
        <v>0</v>
      </c>
      <c r="GH537" s="1035" t="e">
        <f>GG537/GE538</f>
        <v>#DIV/0!</v>
      </c>
      <c r="GI537" s="56"/>
      <c r="GJ537" s="56"/>
      <c r="GK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  <c r="HN537" s="56"/>
      <c r="HO537" s="56"/>
      <c r="HP537" s="56"/>
      <c r="HQ537" s="56"/>
      <c r="HR537" s="56"/>
      <c r="HS537" s="56"/>
      <c r="HT537" s="56"/>
      <c r="HU537" s="56"/>
      <c r="HV537" s="56"/>
      <c r="HW537" s="56"/>
      <c r="HX537" s="56"/>
      <c r="HY537" s="56"/>
      <c r="HZ537" s="56"/>
      <c r="IA537" s="56"/>
      <c r="IB537" s="56"/>
      <c r="IC537" s="56"/>
    </row>
    <row r="538" spans="174:237" ht="19" hidden="1" customHeight="1">
      <c r="FT538" s="1"/>
      <c r="FU538" s="56"/>
      <c r="FV538" s="56"/>
      <c r="FW538" s="56"/>
      <c r="FX538" s="56"/>
      <c r="FY538" s="56"/>
      <c r="FZ538" s="56"/>
      <c r="GA538" s="56"/>
      <c r="GB538" s="56"/>
      <c r="GC538" s="56"/>
      <c r="GD538" s="56"/>
      <c r="GE538" s="660">
        <f>GE507+GE509+GE518+GE528+ct</f>
        <v>0</v>
      </c>
      <c r="GF538" s="56"/>
      <c r="GG538" s="630">
        <f>GH518+GG528+GG534+GF509+GG531</f>
        <v>0</v>
      </c>
      <c r="GH538" s="1035"/>
      <c r="GI538" s="56"/>
      <c r="GJ538" s="56"/>
      <c r="GK538" s="56"/>
      <c r="GL538" s="56"/>
      <c r="GM538" s="56"/>
      <c r="GN538" s="56"/>
      <c r="GO538" s="56"/>
      <c r="GP538" s="56"/>
      <c r="GQ538" s="56"/>
      <c r="GR538" s="56"/>
      <c r="GS538" s="56"/>
      <c r="GT538" s="56"/>
      <c r="GU538" s="56"/>
      <c r="GV538" s="56"/>
      <c r="GW538" s="56"/>
      <c r="GX538" s="56"/>
      <c r="GY538" s="56"/>
      <c r="GZ538" s="56"/>
      <c r="HA538" s="56"/>
      <c r="HB538" s="56"/>
      <c r="HC538" s="56"/>
      <c r="HD538" s="56"/>
      <c r="HE538" s="56"/>
      <c r="HF538" s="56"/>
      <c r="HG538" s="56"/>
      <c r="HH538" s="56"/>
      <c r="HI538" s="56"/>
      <c r="HJ538" s="56"/>
      <c r="HK538" s="56"/>
      <c r="HL538" s="56"/>
      <c r="HM538" s="56"/>
      <c r="HN538" s="56"/>
      <c r="HO538" s="56"/>
      <c r="HP538" s="56"/>
      <c r="HQ538" s="56"/>
      <c r="HR538" s="56"/>
      <c r="HS538" s="56"/>
      <c r="HT538" s="56"/>
      <c r="HU538" s="56"/>
      <c r="HV538" s="56"/>
      <c r="HW538" s="56"/>
      <c r="HX538" s="56"/>
      <c r="HY538" s="56"/>
      <c r="HZ538" s="56"/>
      <c r="IA538" s="56"/>
      <c r="IB538" s="56"/>
      <c r="IC538" s="56"/>
    </row>
    <row r="539" spans="174:237" ht="19" hidden="1" customHeight="1">
      <c r="FT539" s="1"/>
      <c r="FU539" s="56"/>
      <c r="FV539" s="56"/>
      <c r="FW539" s="56"/>
      <c r="FX539" s="56"/>
      <c r="FY539" s="56"/>
      <c r="FZ539" s="56"/>
      <c r="GA539" s="56"/>
      <c r="GB539" s="56"/>
      <c r="GC539" s="56"/>
      <c r="GD539" s="56"/>
      <c r="GE539" s="56"/>
      <c r="GF539" s="56"/>
      <c r="GG539" s="630"/>
      <c r="GH539" s="1035"/>
      <c r="GI539" s="56"/>
      <c r="GJ539" s="56"/>
      <c r="GK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  <c r="HN539" s="56"/>
      <c r="HO539" s="56"/>
      <c r="HP539" s="56"/>
      <c r="HQ539" s="56"/>
      <c r="HR539" s="56"/>
      <c r="HS539" s="56"/>
      <c r="HT539" s="56"/>
      <c r="HU539" s="56"/>
      <c r="HV539" s="56"/>
      <c r="HW539" s="56"/>
      <c r="HX539" s="56"/>
      <c r="HY539" s="56"/>
      <c r="HZ539" s="56"/>
      <c r="IA539" s="56"/>
      <c r="IB539" s="56"/>
      <c r="IC539" s="56"/>
    </row>
    <row r="540" spans="174:237" ht="19" hidden="1" customHeight="1">
      <c r="FR540" s="65"/>
      <c r="FS540" s="65"/>
      <c r="FT540" s="65"/>
      <c r="FU540" s="630"/>
      <c r="FV540" s="56"/>
      <c r="FW540" s="56"/>
      <c r="FX540" s="56"/>
      <c r="FY540" s="56"/>
      <c r="FZ540" s="56"/>
      <c r="GA540" s="56"/>
      <c r="GB540" s="56"/>
      <c r="GC540" s="56"/>
      <c r="GD540" s="56"/>
      <c r="GE540" s="56"/>
      <c r="GF540" s="630">
        <f>GE538</f>
        <v>0</v>
      </c>
      <c r="GG540" s="630">
        <f>GE538-GG537+GG531</f>
        <v>0</v>
      </c>
      <c r="GH540" s="1035" t="e">
        <f>GH537</f>
        <v>#DIV/0!</v>
      </c>
      <c r="GI540" s="1035" t="e">
        <f>1-GH540</f>
        <v>#DIV/0!</v>
      </c>
      <c r="GJ540" s="1035">
        <v>1</v>
      </c>
      <c r="GK540" s="56"/>
      <c r="GL540" s="56"/>
      <c r="GM540" s="56"/>
      <c r="GN540" s="56"/>
      <c r="GO540" s="56"/>
      <c r="GP540" s="56"/>
      <c r="GQ540" s="56"/>
      <c r="GR540" s="56"/>
      <c r="GS540" s="56"/>
      <c r="GT540" s="56"/>
      <c r="GU540" s="56"/>
      <c r="GV540" s="56"/>
      <c r="GW540" s="56"/>
      <c r="GX540" s="56"/>
      <c r="GY540" s="56"/>
      <c r="GZ540" s="56"/>
      <c r="HA540" s="56"/>
      <c r="HB540" s="56"/>
      <c r="HC540" s="56"/>
      <c r="HD540" s="56"/>
      <c r="HE540" s="56"/>
      <c r="HF540" s="56"/>
      <c r="HG540" s="56"/>
      <c r="HH540" s="56"/>
      <c r="HI540" s="56"/>
      <c r="HJ540" s="56"/>
      <c r="HK540" s="56"/>
      <c r="HL540" s="56"/>
      <c r="HM540" s="56"/>
      <c r="HN540" s="56"/>
      <c r="HO540" s="56"/>
      <c r="HP540" s="56"/>
      <c r="HQ540" s="56"/>
      <c r="HR540" s="56"/>
      <c r="HS540" s="56"/>
      <c r="HT540" s="56"/>
      <c r="HU540" s="56"/>
      <c r="HV540" s="56"/>
      <c r="HW540" s="56"/>
      <c r="HX540" s="56"/>
      <c r="HY540" s="56"/>
      <c r="HZ540" s="56"/>
      <c r="IA540" s="56"/>
      <c r="IB540" s="56"/>
      <c r="IC540" s="56"/>
    </row>
    <row r="541" spans="174:237" ht="19" hidden="1" customHeight="1">
      <c r="FR541" s="1148"/>
      <c r="FS541" s="1149"/>
      <c r="FT541" s="1149"/>
      <c r="FU541" s="1150"/>
      <c r="FV541" s="56"/>
      <c r="FW541" s="56"/>
      <c r="FX541" s="56"/>
      <c r="FY541" s="56"/>
      <c r="FZ541" s="56"/>
      <c r="GA541" s="56"/>
      <c r="GB541" s="56"/>
      <c r="GC541" s="56"/>
      <c r="GD541" s="56"/>
      <c r="GE541" s="56"/>
      <c r="GG541" s="630"/>
      <c r="GH541" s="56">
        <v>0</v>
      </c>
      <c r="GI541" s="56">
        <v>1</v>
      </c>
      <c r="GJ541" s="56"/>
      <c r="GK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  <c r="HN541" s="56"/>
      <c r="HO541" s="56"/>
      <c r="HP541" s="56"/>
      <c r="HQ541" s="56"/>
      <c r="HR541" s="56"/>
      <c r="HS541" s="56"/>
      <c r="HT541" s="56"/>
      <c r="HU541" s="56"/>
      <c r="HV541" s="56"/>
      <c r="HW541" s="56"/>
      <c r="HX541" s="56"/>
      <c r="HY541" s="56"/>
      <c r="HZ541" s="56"/>
      <c r="IA541" s="56"/>
      <c r="IB541" s="56"/>
      <c r="IC541" s="56"/>
    </row>
    <row r="542" spans="174:237" ht="19" hidden="1" customHeight="1">
      <c r="FR542" s="1151"/>
      <c r="FS542" s="1152"/>
      <c r="FT542" s="1152"/>
      <c r="FU542" s="1153"/>
      <c r="FV542" s="56"/>
      <c r="FW542" s="56"/>
      <c r="FX542" s="630"/>
      <c r="FY542" s="56"/>
      <c r="FZ542" s="56"/>
      <c r="GA542" s="56"/>
      <c r="GB542" s="56"/>
      <c r="GC542" s="56"/>
      <c r="GD542" s="56"/>
      <c r="GE542" s="56"/>
      <c r="GF542" s="56"/>
      <c r="GG542" s="630"/>
      <c r="GH542" s="1154" t="e">
        <f>-SIN(GI540*2*PI())</f>
        <v>#DIV/0!</v>
      </c>
      <c r="GI542" s="56" t="e">
        <f>COS(GI540*2*PI())</f>
        <v>#DIV/0!</v>
      </c>
      <c r="GJ542" s="56"/>
      <c r="GK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  <c r="HN542" s="56"/>
      <c r="HO542" s="56"/>
      <c r="HP542" s="56"/>
      <c r="HQ542" s="56"/>
      <c r="HR542" s="56"/>
      <c r="HS542" s="56"/>
      <c r="HT542" s="56"/>
      <c r="HU542" s="56"/>
      <c r="HV542" s="56"/>
      <c r="HW542" s="56"/>
      <c r="HX542" s="56"/>
      <c r="HY542" s="56"/>
      <c r="HZ542" s="56"/>
      <c r="IA542" s="56"/>
      <c r="IB542" s="56"/>
      <c r="IC542" s="56"/>
    </row>
    <row r="543" spans="174:237" ht="19" hidden="1" customHeight="1">
      <c r="FT543" s="1"/>
      <c r="FU543" s="56"/>
      <c r="FV543" s="56"/>
      <c r="FW543" s="56"/>
      <c r="FX543" s="630"/>
      <c r="FY543" s="630"/>
      <c r="FZ543" s="56"/>
      <c r="GA543" s="56"/>
      <c r="GB543" s="56"/>
      <c r="GC543" s="56"/>
      <c r="GD543" s="56"/>
      <c r="GE543" s="56"/>
      <c r="GF543" s="56"/>
      <c r="GG543" s="630"/>
      <c r="GH543" s="630"/>
      <c r="GI543" s="56"/>
      <c r="GJ543" s="56" t="s">
        <v>248</v>
      </c>
      <c r="GK543" s="630">
        <f>GE538</f>
        <v>0</v>
      </c>
      <c r="GL543" s="56"/>
      <c r="GM543" s="56"/>
      <c r="GN543" s="56"/>
      <c r="GO543" s="56"/>
      <c r="GP543" s="56"/>
      <c r="GQ543" s="56"/>
      <c r="GR543" s="56"/>
      <c r="GS543" s="56"/>
      <c r="GT543" s="56"/>
      <c r="GU543" s="56"/>
      <c r="GV543" s="56"/>
      <c r="GW543" s="56"/>
      <c r="GX543" s="56"/>
      <c r="GY543" s="56"/>
      <c r="GZ543" s="56"/>
      <c r="HA543" s="56"/>
      <c r="HB543" s="56"/>
      <c r="HC543" s="56"/>
      <c r="HD543" s="56"/>
      <c r="HE543" s="56"/>
      <c r="HF543" s="56"/>
      <c r="HG543" s="56"/>
      <c r="HH543" s="56"/>
      <c r="HI543" s="56"/>
      <c r="HJ543" s="56"/>
      <c r="HK543" s="56"/>
      <c r="HL543" s="56"/>
      <c r="HM543" s="56"/>
      <c r="HN543" s="56"/>
      <c r="HO543" s="56"/>
      <c r="HP543" s="56"/>
      <c r="HQ543" s="56"/>
      <c r="HR543" s="56"/>
      <c r="HS543" s="56"/>
      <c r="HT543" s="56"/>
      <c r="HU543" s="56"/>
      <c r="HV543" s="56"/>
      <c r="HW543" s="56"/>
      <c r="HX543" s="56"/>
      <c r="HY543" s="56"/>
      <c r="HZ543" s="56"/>
      <c r="IA543" s="56"/>
      <c r="IB543" s="56"/>
      <c r="IC543" s="56"/>
    </row>
    <row r="544" spans="174:237" ht="19" hidden="1" customHeight="1">
      <c r="FT544" s="1"/>
      <c r="FU544" s="56"/>
      <c r="FV544" s="56"/>
      <c r="FW544" s="56"/>
      <c r="FX544" s="630"/>
      <c r="FY544" s="56"/>
      <c r="FZ544" s="56"/>
      <c r="GA544" s="56"/>
      <c r="GB544" s="56"/>
      <c r="GC544" s="56"/>
      <c r="GD544" s="56"/>
      <c r="GE544" s="56"/>
      <c r="GF544" s="56"/>
      <c r="GG544" s="630"/>
      <c r="GH544" s="630"/>
      <c r="GI544" s="56"/>
      <c r="GJ544" s="630" t="s">
        <v>156</v>
      </c>
      <c r="GK544" s="630">
        <f>GG537</f>
        <v>0</v>
      </c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  <c r="HN544" s="56"/>
      <c r="HO544" s="56"/>
      <c r="HP544" s="56"/>
      <c r="HQ544" s="56"/>
      <c r="HR544" s="56"/>
      <c r="HS544" s="56"/>
      <c r="HT544" s="56"/>
      <c r="HU544" s="56"/>
      <c r="HV544" s="56"/>
      <c r="HW544" s="56"/>
      <c r="HX544" s="56"/>
      <c r="HY544" s="56"/>
      <c r="HZ544" s="56"/>
      <c r="IA544" s="56"/>
      <c r="IB544" s="56"/>
      <c r="IC544" s="56"/>
    </row>
    <row r="545" spans="174:237" ht="19" hidden="1" customHeight="1">
      <c r="FT545" s="1"/>
      <c r="FU545" s="56"/>
      <c r="FV545" s="56"/>
      <c r="FW545" s="56"/>
      <c r="FX545" s="630"/>
      <c r="FY545" s="56"/>
      <c r="FZ545" s="56"/>
      <c r="GA545" s="56"/>
      <c r="GB545" s="56"/>
      <c r="GC545" s="56"/>
      <c r="GD545" s="56"/>
      <c r="GE545" s="56"/>
      <c r="GF545" s="56"/>
      <c r="GG545" s="630"/>
      <c r="GH545" s="630"/>
      <c r="GI545" s="56"/>
      <c r="GJ545" s="56" t="s">
        <v>124</v>
      </c>
      <c r="GK545" s="630">
        <f>GE538-GG537</f>
        <v>0</v>
      </c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  <c r="HN545" s="56"/>
      <c r="HO545" s="56"/>
      <c r="HP545" s="56"/>
      <c r="HQ545" s="56"/>
      <c r="HR545" s="56"/>
      <c r="HS545" s="56"/>
      <c r="HT545" s="56"/>
      <c r="HU545" s="56"/>
      <c r="HV545" s="56"/>
      <c r="HW545" s="56"/>
      <c r="HX545" s="56"/>
      <c r="HY545" s="56"/>
      <c r="HZ545" s="56"/>
      <c r="IA545" s="56"/>
      <c r="IB545" s="56"/>
      <c r="IC545" s="56"/>
    </row>
    <row r="546" spans="174:237" ht="19" hidden="1" customHeight="1">
      <c r="FT546" s="1"/>
      <c r="FU546" s="56"/>
      <c r="FV546" s="56"/>
      <c r="FW546" s="56"/>
      <c r="FX546" s="56"/>
      <c r="FY546" s="56"/>
      <c r="FZ546" s="56"/>
      <c r="GA546" s="56"/>
      <c r="GB546" s="56"/>
      <c r="GC546" s="56"/>
      <c r="GD546" s="56"/>
      <c r="GE546" s="56"/>
      <c r="GF546" s="56"/>
      <c r="GG546" s="630"/>
      <c r="GH546" s="630"/>
      <c r="GI546" s="56"/>
      <c r="GJ546" s="56"/>
      <c r="GK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  <c r="HN546" s="56"/>
      <c r="HO546" s="56"/>
      <c r="HP546" s="56"/>
      <c r="HQ546" s="56"/>
      <c r="HR546" s="56"/>
      <c r="HS546" s="56"/>
      <c r="HT546" s="56"/>
      <c r="HU546" s="56"/>
      <c r="HV546" s="56"/>
      <c r="HW546" s="56"/>
      <c r="HX546" s="56"/>
      <c r="HY546" s="56"/>
      <c r="HZ546" s="56"/>
      <c r="IA546" s="56"/>
      <c r="IB546" s="56"/>
      <c r="IC546" s="56"/>
    </row>
    <row r="547" spans="174:237" ht="19" hidden="1" customHeight="1">
      <c r="FT547" s="1"/>
      <c r="FU547" s="56"/>
      <c r="FV547" s="56"/>
      <c r="FW547" s="56"/>
      <c r="FX547" s="56"/>
      <c r="FY547" s="56"/>
      <c r="FZ547" s="56"/>
      <c r="GA547" s="56"/>
      <c r="GB547" s="56"/>
      <c r="GC547" s="56"/>
      <c r="GD547" s="56"/>
      <c r="GE547" s="56"/>
      <c r="GF547" s="56"/>
      <c r="GG547" s="630"/>
      <c r="GH547" s="630"/>
      <c r="GI547" s="56"/>
      <c r="GJ547" s="56"/>
      <c r="GK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  <c r="HN547" s="56"/>
      <c r="HO547" s="56"/>
      <c r="HP547" s="56"/>
      <c r="HQ547" s="56"/>
      <c r="HR547" s="56"/>
      <c r="HS547" s="56"/>
      <c r="HT547" s="56"/>
      <c r="HU547" s="56"/>
      <c r="HV547" s="56"/>
      <c r="HW547" s="56"/>
      <c r="HX547" s="56"/>
      <c r="HY547" s="56"/>
      <c r="HZ547" s="56"/>
      <c r="IA547" s="56"/>
      <c r="IB547" s="56"/>
      <c r="IC547" s="56"/>
    </row>
    <row r="548" spans="174:237" ht="19" hidden="1" customHeight="1">
      <c r="FT548" s="1"/>
      <c r="FU548" s="56"/>
      <c r="FV548" s="56"/>
      <c r="FW548" s="56"/>
      <c r="FX548" s="56"/>
      <c r="FY548" s="56"/>
      <c r="FZ548" s="56"/>
      <c r="GA548" s="56"/>
      <c r="GB548" s="56"/>
      <c r="GC548" s="56"/>
      <c r="GD548" s="56"/>
      <c r="GE548" s="56"/>
      <c r="GF548" s="56"/>
      <c r="GG548" s="630"/>
      <c r="GH548" s="630"/>
      <c r="GI548" s="56"/>
      <c r="GJ548" s="56"/>
      <c r="GK548" s="56"/>
      <c r="GL548" s="56"/>
      <c r="GM548" s="56"/>
      <c r="GN548" s="56"/>
      <c r="GO548" s="56"/>
      <c r="GP548" s="56"/>
      <c r="GQ548" s="56"/>
      <c r="GR548" s="56"/>
      <c r="GS548" s="56"/>
      <c r="GT548" s="56"/>
      <c r="GU548" s="56"/>
      <c r="GV548" s="56"/>
      <c r="GW548" s="56"/>
      <c r="GX548" s="56"/>
      <c r="GY548" s="56"/>
      <c r="GZ548" s="56"/>
      <c r="HA548" s="56"/>
      <c r="HB548" s="56"/>
      <c r="HC548" s="56"/>
      <c r="HD548" s="56"/>
      <c r="HE548" s="56"/>
      <c r="HF548" s="56"/>
      <c r="HG548" s="56"/>
      <c r="HH548" s="56"/>
      <c r="HI548" s="56"/>
      <c r="HJ548" s="56"/>
      <c r="HK548" s="56"/>
      <c r="HL548" s="56"/>
      <c r="HM548" s="56"/>
      <c r="HN548" s="56"/>
      <c r="HO548" s="56"/>
      <c r="HP548" s="56"/>
      <c r="HQ548" s="56"/>
      <c r="HR548" s="56"/>
      <c r="HS548" s="56"/>
      <c r="HT548" s="56"/>
      <c r="HU548" s="56"/>
      <c r="HV548" s="56"/>
      <c r="HW548" s="56"/>
      <c r="HX548" s="56"/>
      <c r="HY548" s="56"/>
      <c r="HZ548" s="56"/>
      <c r="IA548" s="56"/>
      <c r="IB548" s="56"/>
      <c r="IC548" s="56"/>
    </row>
    <row r="549" spans="174:237" ht="19" hidden="1" customHeight="1">
      <c r="FR549" s="1104"/>
      <c r="FS549" s="1104"/>
      <c r="FT549" s="1104"/>
      <c r="FU549" s="56"/>
      <c r="FV549" s="56"/>
      <c r="FW549" s="56"/>
      <c r="FX549" s="56"/>
      <c r="FY549" s="56"/>
      <c r="FZ549" s="56"/>
      <c r="GA549" s="56"/>
      <c r="GB549" s="56"/>
      <c r="GC549" s="56"/>
      <c r="GD549" s="56"/>
      <c r="GE549" s="56"/>
      <c r="GF549" s="56"/>
      <c r="GG549" s="630"/>
      <c r="GH549" s="630"/>
      <c r="GI549" s="56"/>
      <c r="GJ549" s="56"/>
      <c r="GK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  <c r="HN549" s="56"/>
      <c r="HO549" s="56"/>
      <c r="HP549" s="56"/>
      <c r="HQ549" s="56"/>
      <c r="HR549" s="56"/>
      <c r="HS549" s="56"/>
      <c r="HT549" s="56"/>
      <c r="HU549" s="56"/>
      <c r="HV549" s="56"/>
      <c r="HW549" s="56"/>
      <c r="HX549" s="56"/>
      <c r="HY549" s="56"/>
      <c r="HZ549" s="56"/>
      <c r="IA549" s="56"/>
      <c r="IB549" s="56"/>
      <c r="IC549" s="56"/>
    </row>
    <row r="550" spans="174:237" ht="20" hidden="1" customHeight="1" thickBot="1">
      <c r="FR550" s="1155" t="str">
        <f>FS603</f>
        <v>E-1: Without</v>
      </c>
      <c r="FS550" s="1156" t="s">
        <v>249</v>
      </c>
      <c r="FT550" s="1157">
        <f t="shared" ref="FT550:FT575" si="1">FX550</f>
        <v>5886.9</v>
      </c>
      <c r="FU550" s="1106"/>
      <c r="FV550" s="1158" t="s">
        <v>250</v>
      </c>
      <c r="FW550" s="1159">
        <v>4782.2299999999996</v>
      </c>
      <c r="FX550" s="1160">
        <v>5886.9</v>
      </c>
      <c r="FY550" s="1106"/>
      <c r="FZ550" s="1106"/>
      <c r="GA550" s="1106"/>
      <c r="GB550" s="1106"/>
      <c r="GC550" s="1106"/>
      <c r="GD550" s="1106"/>
      <c r="GE550" s="1106"/>
      <c r="GF550" s="1106"/>
      <c r="GG550" s="1106"/>
      <c r="GH550" s="1106"/>
      <c r="GI550" s="1106"/>
      <c r="GJ550" s="1106"/>
      <c r="GK550" s="1106"/>
      <c r="GL550" s="1106"/>
      <c r="GM550" s="1106"/>
      <c r="GN550" s="1106"/>
      <c r="GO550" s="1106"/>
      <c r="GP550" s="1106"/>
      <c r="GQ550" s="1106"/>
      <c r="GR550" s="1106"/>
      <c r="GS550" s="1106"/>
      <c r="GT550" s="1106"/>
      <c r="GU550" s="1106"/>
      <c r="GV550" s="1106"/>
      <c r="GW550" s="1106"/>
      <c r="GX550" s="1106"/>
      <c r="GY550" s="1106"/>
      <c r="GZ550" s="1106"/>
      <c r="HA550" s="1106"/>
      <c r="HB550" s="1106"/>
      <c r="HC550" s="1106"/>
      <c r="HD550" s="1106"/>
      <c r="HE550" s="1106"/>
      <c r="HF550" s="1106"/>
      <c r="HG550" s="1106"/>
      <c r="HH550" s="1106"/>
      <c r="HI550" s="1106"/>
      <c r="HJ550" s="1106"/>
      <c r="HK550" s="1106"/>
      <c r="HL550" s="1106"/>
      <c r="HM550" s="1106"/>
      <c r="HN550" s="1106"/>
      <c r="HO550" s="1106"/>
      <c r="HP550" s="1106"/>
      <c r="HQ550" s="1106"/>
      <c r="HR550" s="1106"/>
      <c r="HS550" s="1106"/>
      <c r="HT550" s="1106"/>
      <c r="HU550" s="1106"/>
      <c r="HV550" s="1106"/>
      <c r="HW550" s="1106"/>
      <c r="HX550" s="1106"/>
      <c r="HY550" s="1106"/>
      <c r="HZ550" s="1106"/>
      <c r="IA550" s="1106"/>
      <c r="IB550" s="1106"/>
      <c r="IC550" s="1106"/>
    </row>
    <row r="551" spans="174:237" ht="19" hidden="1" customHeight="1">
      <c r="FR551" s="1155" t="str">
        <f>FS576</f>
        <v>E-1: With dependent</v>
      </c>
      <c r="FS551" s="1156" t="s">
        <v>251</v>
      </c>
      <c r="FT551" s="1157">
        <f t="shared" si="1"/>
        <v>5886.9</v>
      </c>
      <c r="FU551" s="1109"/>
      <c r="FV551" s="1161" t="s">
        <v>252</v>
      </c>
      <c r="FW551" s="1162">
        <v>4782.2299999999996</v>
      </c>
      <c r="FX551" s="1163">
        <v>5886.9</v>
      </c>
      <c r="FY551" s="1109"/>
      <c r="FZ551" s="1109"/>
      <c r="GA551" s="1109"/>
      <c r="GB551" s="1109"/>
      <c r="GC551" s="1109"/>
      <c r="GD551" s="1109"/>
      <c r="GE551" s="1109"/>
      <c r="GF551" s="1164" t="str">
        <f>IF(AT31="","",AT31)</f>
        <v/>
      </c>
      <c r="GG551" s="1165"/>
      <c r="GH551" s="1165"/>
      <c r="GI551" s="1165"/>
      <c r="GJ551" s="1165"/>
      <c r="GK551" s="1165"/>
      <c r="GL551" s="1165"/>
      <c r="GM551" s="1165"/>
      <c r="GN551" s="1111"/>
      <c r="GO551" s="1111"/>
      <c r="GP551" s="1111"/>
      <c r="GQ551" s="1111"/>
      <c r="GR551" s="1111"/>
      <c r="GS551" s="1111"/>
      <c r="GT551" s="1111"/>
      <c r="GU551" s="1111"/>
      <c r="GV551" s="1111"/>
      <c r="GW551" s="1111"/>
      <c r="GX551" s="1818" t="str">
        <f>IF(FS373="","",FS369+GC448+GC449+GC450)</f>
        <v/>
      </c>
      <c r="GY551" s="1818"/>
      <c r="GZ551" s="1818"/>
      <c r="HA551" s="1818"/>
      <c r="HB551" s="1818"/>
      <c r="HC551" s="1818"/>
      <c r="HD551" s="1818"/>
      <c r="HE551" s="1818"/>
      <c r="HF551" s="1109"/>
      <c r="HG551" s="1109"/>
      <c r="HH551" s="1109"/>
      <c r="HI551" s="1109"/>
      <c r="HJ551" s="1109"/>
      <c r="HK551" s="1109"/>
      <c r="HL551" s="1109"/>
      <c r="HM551" s="1109"/>
      <c r="HN551" s="1109"/>
      <c r="HO551" s="1109"/>
      <c r="HP551" s="1109"/>
      <c r="HQ551" s="1109"/>
      <c r="HR551" s="1109"/>
      <c r="HS551" s="1109"/>
      <c r="HT551" s="1109"/>
      <c r="HU551" s="1109"/>
      <c r="HV551" s="1109"/>
      <c r="HW551" s="1109"/>
      <c r="HX551" s="1112"/>
      <c r="HY551" s="1112"/>
      <c r="HZ551" s="1166" t="s">
        <v>231</v>
      </c>
      <c r="IA551" s="1166"/>
      <c r="IB551" s="1166"/>
      <c r="IC551" s="1166"/>
    </row>
    <row r="552" spans="174:237" ht="19" hidden="1" customHeight="1">
      <c r="FR552" s="1155" t="str">
        <f>FS602</f>
        <v>E-2: Without</v>
      </c>
      <c r="FS552" s="1156" t="s">
        <v>253</v>
      </c>
      <c r="FT552" s="1157">
        <f t="shared" si="1"/>
        <v>5886.9</v>
      </c>
      <c r="FU552" s="1112"/>
      <c r="FV552" s="1161" t="s">
        <v>254</v>
      </c>
      <c r="FW552" s="1162">
        <v>4782.2299999999996</v>
      </c>
      <c r="FX552" s="1163">
        <v>5886.9</v>
      </c>
      <c r="FY552" s="1112"/>
      <c r="FZ552" s="1112"/>
      <c r="GA552" s="1112"/>
      <c r="GB552" s="1112"/>
      <c r="GC552" s="1112"/>
      <c r="GD552" s="1112"/>
      <c r="GE552" s="1112"/>
      <c r="GF552" s="1111"/>
      <c r="GG552" s="1111"/>
      <c r="GH552" s="1111"/>
      <c r="GI552" s="1111"/>
      <c r="GJ552" s="1111"/>
      <c r="GK552" s="1111"/>
      <c r="GL552" s="1111"/>
      <c r="GM552" s="1111"/>
      <c r="GN552" s="1111"/>
      <c r="GO552" s="1111"/>
      <c r="GP552" s="1111"/>
      <c r="GQ552" s="1111"/>
      <c r="GR552" s="1111"/>
      <c r="GS552" s="1111"/>
      <c r="GT552" s="1111"/>
      <c r="GU552" s="1111"/>
      <c r="GV552" s="1111"/>
      <c r="GW552" s="1167"/>
      <c r="GX552" s="1168"/>
      <c r="GY552" s="1168"/>
      <c r="GZ552" s="1168"/>
      <c r="HA552" s="1168"/>
      <c r="HB552" s="1168"/>
      <c r="HC552" s="1168"/>
      <c r="HD552" s="1168"/>
      <c r="HE552" s="1168"/>
      <c r="HF552" s="1168"/>
      <c r="HG552" s="1168"/>
      <c r="HH552" s="1168"/>
      <c r="HI552" s="1168"/>
      <c r="HJ552" s="1168"/>
      <c r="HK552" s="1168"/>
      <c r="HL552" s="1168"/>
      <c r="HM552" s="1168"/>
      <c r="HN552" s="1168"/>
      <c r="HO552" s="1168"/>
      <c r="HP552" s="1168"/>
      <c r="HQ552" s="1168"/>
      <c r="HR552" s="1168"/>
      <c r="HS552" s="1168"/>
      <c r="HT552" s="1167"/>
      <c r="HU552" s="1167"/>
      <c r="HV552" s="1167"/>
      <c r="HW552" s="1167"/>
      <c r="HX552" s="1167"/>
      <c r="HY552" s="1167"/>
      <c r="HZ552" s="1108"/>
      <c r="IA552" s="1108"/>
      <c r="IB552" s="1108"/>
      <c r="IC552" s="1108"/>
    </row>
    <row r="553" spans="174:237" ht="19" hidden="1" customHeight="1">
      <c r="FR553" s="1155" t="str">
        <f>FS575</f>
        <v>E-2: With Dependent</v>
      </c>
      <c r="FS553" s="1156" t="s">
        <v>255</v>
      </c>
      <c r="FT553" s="1157">
        <f t="shared" si="1"/>
        <v>5886.9</v>
      </c>
      <c r="FU553" s="1115"/>
      <c r="FV553" s="1161" t="s">
        <v>256</v>
      </c>
      <c r="FW553" s="1162">
        <v>4782.2299999999996</v>
      </c>
      <c r="FX553" s="1163">
        <v>5886.9</v>
      </c>
      <c r="FY553" s="1115"/>
      <c r="FZ553" s="1115"/>
      <c r="GA553" s="1115"/>
      <c r="GB553" s="1115"/>
      <c r="GC553" s="1115"/>
      <c r="GD553" s="1115"/>
      <c r="GE553" s="1115"/>
      <c r="GF553" s="1169"/>
      <c r="GG553" s="1170"/>
      <c r="GH553" s="1819"/>
      <c r="GI553" s="1819"/>
      <c r="GJ553" s="1819"/>
      <c r="GK553" s="1819"/>
      <c r="GL553" s="1819"/>
      <c r="GM553" s="1819"/>
      <c r="GN553" s="1819"/>
      <c r="GO553" s="1819"/>
      <c r="GP553" s="1819"/>
      <c r="GQ553" s="1819"/>
      <c r="GR553" s="1819"/>
      <c r="GS553" s="1819"/>
      <c r="GT553" s="1819"/>
      <c r="GU553" s="1819"/>
      <c r="GV553" s="1819"/>
      <c r="GW553" s="1813" t="e">
        <f>#REF!</f>
        <v>#REF!</v>
      </c>
      <c r="GX553" s="1813"/>
      <c r="GY553" s="1813"/>
      <c r="GZ553" s="1813"/>
      <c r="HA553" s="1813"/>
      <c r="HB553" s="1813"/>
      <c r="HC553" s="1813" t="e">
        <f>#REF!</f>
        <v>#REF!</v>
      </c>
      <c r="HD553" s="1813"/>
      <c r="HE553" s="1813"/>
      <c r="HF553" s="1813"/>
      <c r="HG553" s="1813"/>
      <c r="HH553" s="1813"/>
      <c r="HI553" s="1111"/>
      <c r="HJ553" s="1111"/>
      <c r="HK553" s="1111"/>
      <c r="HL553" s="1111"/>
      <c r="HM553" s="1111"/>
      <c r="HN553" s="1111"/>
      <c r="HO553" s="1111"/>
      <c r="HP553" s="1111"/>
      <c r="HQ553" s="1111"/>
      <c r="HR553" s="1111"/>
      <c r="HS553" s="1108"/>
      <c r="HT553" s="1108"/>
      <c r="HU553" s="1108"/>
      <c r="HV553" s="1108"/>
      <c r="HW553" s="1108"/>
      <c r="HX553" s="1108"/>
      <c r="HY553" s="1108"/>
      <c r="HZ553" s="1108"/>
      <c r="IA553" s="1108"/>
      <c r="IB553" s="1108"/>
      <c r="IC553" s="1108"/>
    </row>
    <row r="554" spans="174:237" ht="19" hidden="1" customHeight="1">
      <c r="FR554" s="1155" t="str">
        <f>FS601</f>
        <v>E-3: Without</v>
      </c>
      <c r="FS554" s="1156" t="s">
        <v>257</v>
      </c>
      <c r="FT554" s="1157">
        <f t="shared" si="1"/>
        <v>5300.61</v>
      </c>
      <c r="FU554" s="1116"/>
      <c r="FV554" s="1161" t="s">
        <v>258</v>
      </c>
      <c r="FW554" s="1162">
        <v>4387.3100000000004</v>
      </c>
      <c r="FX554" s="1163">
        <v>5300.61</v>
      </c>
      <c r="FY554" s="1116"/>
      <c r="FZ554" s="1116"/>
      <c r="GA554" s="1116"/>
      <c r="GB554" s="1116"/>
      <c r="GC554" s="1116"/>
      <c r="GD554" s="1116"/>
      <c r="GE554" s="1116"/>
      <c r="GF554" s="1171"/>
      <c r="GG554" s="1171"/>
      <c r="GH554" s="1819"/>
      <c r="GI554" s="1819"/>
      <c r="GJ554" s="1819"/>
      <c r="GK554" s="1819"/>
      <c r="GL554" s="1819"/>
      <c r="GM554" s="1819"/>
      <c r="GN554" s="1819"/>
      <c r="GO554" s="1819"/>
      <c r="GP554" s="1819"/>
      <c r="GQ554" s="1819"/>
      <c r="GR554" s="1819"/>
      <c r="GS554" s="1819"/>
      <c r="GT554" s="1819"/>
      <c r="GU554" s="1819"/>
      <c r="GV554" s="1819"/>
      <c r="GW554" s="1813" t="e">
        <f>#REF!</f>
        <v>#REF!</v>
      </c>
      <c r="GX554" s="1813"/>
      <c r="GY554" s="1813"/>
      <c r="GZ554" s="1813"/>
      <c r="HA554" s="1813"/>
      <c r="HB554" s="1813"/>
      <c r="HC554" s="1813" t="e">
        <f>#REF!</f>
        <v>#REF!</v>
      </c>
      <c r="HD554" s="1813"/>
      <c r="HE554" s="1813"/>
      <c r="HF554" s="1813"/>
      <c r="HG554" s="1813"/>
      <c r="HH554" s="1813"/>
      <c r="HI554" s="1111"/>
      <c r="HJ554" s="1111"/>
      <c r="HK554" s="1111"/>
      <c r="HL554" s="1111"/>
      <c r="HM554" s="1111"/>
      <c r="HN554" s="1111"/>
      <c r="HO554" s="1111"/>
      <c r="HP554" s="1111"/>
      <c r="HQ554" s="1111"/>
      <c r="HR554" s="1111"/>
      <c r="HS554" s="1108"/>
      <c r="HT554" s="1108"/>
      <c r="HU554" s="1108"/>
      <c r="HV554" s="1108"/>
      <c r="HW554" s="1108"/>
      <c r="HX554" s="1108"/>
      <c r="HY554" s="1108"/>
      <c r="HZ554" s="1108"/>
      <c r="IA554" s="1108"/>
      <c r="IB554" s="1108"/>
      <c r="IC554" s="1108"/>
    </row>
    <row r="555" spans="174:237" ht="19" hidden="1" customHeight="1">
      <c r="FR555" s="1155" t="str">
        <f>FS574</f>
        <v>E-3: With dependent</v>
      </c>
      <c r="FS555" s="1156" t="s">
        <v>259</v>
      </c>
      <c r="FT555" s="1157">
        <f t="shared" si="1"/>
        <v>5109.25</v>
      </c>
      <c r="FU555" s="1115"/>
      <c r="FV555" s="1161" t="s">
        <v>260</v>
      </c>
      <c r="FW555" s="1162">
        <v>4225.5600000000004</v>
      </c>
      <c r="FX555" s="1163">
        <v>5109.25</v>
      </c>
      <c r="FY555" s="1115"/>
      <c r="FZ555" s="1115"/>
      <c r="GA555" s="1115"/>
      <c r="GB555" s="1115"/>
      <c r="GC555" s="1115"/>
      <c r="GD555" s="1115"/>
      <c r="GE555" s="1115"/>
      <c r="GF555" s="1171"/>
      <c r="GG555" s="1171"/>
      <c r="GH555" s="1819"/>
      <c r="GI555" s="1819"/>
      <c r="GJ555" s="1819"/>
      <c r="GK555" s="1819"/>
      <c r="GL555" s="1819"/>
      <c r="GM555" s="1819"/>
      <c r="GN555" s="1819"/>
      <c r="GO555" s="1819"/>
      <c r="GP555" s="1819"/>
      <c r="GQ555" s="1819"/>
      <c r="GR555" s="1819"/>
      <c r="GS555" s="1819"/>
      <c r="GT555" s="1819"/>
      <c r="GU555" s="1819"/>
      <c r="GV555" s="1819"/>
      <c r="GW555" s="1813" t="str">
        <f>IF(GX551="","",GX551-FS373+1)</f>
        <v/>
      </c>
      <c r="GX555" s="1813"/>
      <c r="GY555" s="1813"/>
      <c r="GZ555" s="1813"/>
      <c r="HA555" s="1813"/>
      <c r="HB555" s="1813"/>
      <c r="HC555" s="1813" t="str">
        <f>GX551</f>
        <v/>
      </c>
      <c r="HD555" s="1813"/>
      <c r="HE555" s="1813"/>
      <c r="HF555" s="1813"/>
      <c r="HG555" s="1813"/>
      <c r="HH555" s="1813"/>
      <c r="HI555" s="1111"/>
      <c r="HJ555" s="1111"/>
      <c r="HK555" s="1111"/>
      <c r="HL555" s="1111"/>
      <c r="HM555" s="1111"/>
      <c r="HN555" s="1111"/>
      <c r="HO555" s="1111"/>
      <c r="HP555" s="1111"/>
      <c r="HQ555" s="1111"/>
      <c r="HR555" s="1111"/>
      <c r="HS555" s="1108"/>
      <c r="HT555" s="1108"/>
      <c r="HU555" s="1108"/>
      <c r="HV555" s="1108"/>
      <c r="HW555" s="1108"/>
      <c r="HX555" s="1108"/>
      <c r="HY555" s="1108"/>
      <c r="HZ555" s="1108"/>
      <c r="IA555" s="1108"/>
      <c r="IB555" s="1108"/>
      <c r="IC555" s="1108"/>
    </row>
    <row r="556" spans="174:237" ht="19" hidden="1" customHeight="1">
      <c r="FR556" s="1155" t="str">
        <f>FS600</f>
        <v>E-4: Without</v>
      </c>
      <c r="FS556" s="1156" t="s">
        <v>261</v>
      </c>
      <c r="FT556" s="1157">
        <f t="shared" si="1"/>
        <v>4503.8999999999996</v>
      </c>
      <c r="FU556" s="56"/>
      <c r="FV556" s="1161" t="s">
        <v>262</v>
      </c>
      <c r="FW556" s="1162">
        <v>3915.89</v>
      </c>
      <c r="FX556" s="1163">
        <v>4503.8999999999996</v>
      </c>
      <c r="FY556" s="56"/>
      <c r="FZ556" s="56"/>
      <c r="GA556" s="56"/>
      <c r="GB556" s="56"/>
      <c r="GC556" s="56"/>
      <c r="GD556" s="606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  <c r="HN556" s="56"/>
      <c r="HO556" s="56"/>
      <c r="HP556" s="56"/>
      <c r="HQ556" s="56"/>
      <c r="HR556" s="56"/>
      <c r="HS556" s="56"/>
      <c r="HT556" s="56"/>
      <c r="HU556" s="56"/>
      <c r="HV556" s="56"/>
      <c r="HW556" s="56"/>
      <c r="HX556" s="56"/>
      <c r="HY556" s="56"/>
      <c r="HZ556" s="56"/>
      <c r="IA556" s="56"/>
      <c r="IB556" s="56"/>
      <c r="IC556" s="56"/>
    </row>
    <row r="557" spans="174:237" ht="19" hidden="1" customHeight="1">
      <c r="FR557" s="1155" t="str">
        <f>FS573</f>
        <v>E-4: With dependent</v>
      </c>
      <c r="FS557" s="1156" t="s">
        <v>263</v>
      </c>
      <c r="FT557" s="1157">
        <f t="shared" si="1"/>
        <v>3726.23</v>
      </c>
      <c r="FU557" s="56"/>
      <c r="FV557" s="1161" t="s">
        <v>264</v>
      </c>
      <c r="FW557" s="1162">
        <v>3138.27</v>
      </c>
      <c r="FX557" s="1163">
        <v>3726.23</v>
      </c>
      <c r="FY557" s="56"/>
      <c r="FZ557" s="56"/>
      <c r="GA557" s="56"/>
      <c r="GB557" s="56"/>
      <c r="GC557" s="56"/>
      <c r="GD557" s="56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  <c r="HN557" s="56"/>
      <c r="HO557" s="56"/>
      <c r="HP557" s="56"/>
      <c r="HQ557" s="56"/>
      <c r="HR557" s="56"/>
      <c r="HS557" s="56"/>
      <c r="HT557" s="56"/>
      <c r="HU557" s="56"/>
      <c r="HV557" s="56"/>
      <c r="HW557" s="56"/>
      <c r="HX557" s="56"/>
      <c r="HY557" s="56"/>
      <c r="HZ557" s="56"/>
      <c r="IA557" s="56"/>
      <c r="IB557" s="56"/>
      <c r="IC557" s="56"/>
    </row>
    <row r="558" spans="174:237" ht="19" hidden="1" customHeight="1">
      <c r="FR558" s="1155" t="str">
        <f>FS599</f>
        <v>E-5: Without</v>
      </c>
      <c r="FS558" s="1156" t="s">
        <v>265</v>
      </c>
      <c r="FT558" s="1157">
        <f t="shared" si="1"/>
        <v>3181.75</v>
      </c>
      <c r="FU558" s="56"/>
      <c r="FV558" s="1161" t="s">
        <v>266</v>
      </c>
      <c r="FW558" s="1162">
        <v>2489.4299999999998</v>
      </c>
      <c r="FX558" s="1163">
        <v>3181.75</v>
      </c>
      <c r="FY558" s="56"/>
      <c r="FZ558" s="56"/>
      <c r="GA558" s="56"/>
      <c r="GB558" s="56"/>
      <c r="GC558" s="56"/>
      <c r="GD558" s="56" t="str">
        <f>IF(HZ46="","",HZ46)</f>
        <v/>
      </c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  <c r="HN558" s="56"/>
      <c r="HO558" s="56"/>
      <c r="HP558" s="56"/>
      <c r="HQ558" s="56"/>
      <c r="HR558" s="56"/>
      <c r="HS558" s="56"/>
      <c r="HT558" s="56"/>
      <c r="HU558" s="56"/>
      <c r="HV558" s="56"/>
      <c r="HW558" s="56"/>
      <c r="HX558" s="56"/>
      <c r="HY558" s="56"/>
      <c r="HZ558" s="56"/>
      <c r="IA558" s="56"/>
      <c r="IB558" s="56"/>
      <c r="IC558" s="56"/>
    </row>
    <row r="559" spans="174:237" ht="19" hidden="1" customHeight="1">
      <c r="FR559" s="1155" t="str">
        <f>FS572</f>
        <v>E-5: With dependent</v>
      </c>
      <c r="FS559" s="1156" t="s">
        <v>267</v>
      </c>
      <c r="FT559" s="1157">
        <f t="shared" si="1"/>
        <v>2844.29</v>
      </c>
      <c r="FU559" s="56"/>
      <c r="FV559" s="1161" t="s">
        <v>268</v>
      </c>
      <c r="FW559" s="1162">
        <v>2096.25</v>
      </c>
      <c r="FX559" s="1163">
        <v>2844.29</v>
      </c>
      <c r="FY559" s="56"/>
      <c r="FZ559" s="56"/>
      <c r="GA559" s="56"/>
      <c r="GB559" s="56">
        <v>1</v>
      </c>
      <c r="GC559" s="56">
        <v>1</v>
      </c>
      <c r="GD559" s="56" t="str">
        <f t="shared" ref="GD559:GD587" si="2">GD558</f>
        <v/>
      </c>
      <c r="GE559" s="56">
        <f t="shared" ref="GE559:GE587" si="3">IF(AND(GD559&gt;=GB559,GD559&lt;GB560),1,0)</f>
        <v>0</v>
      </c>
      <c r="GF559" s="56" t="str">
        <f t="shared" ref="GF559:GF587" si="4">IF(GE559=1,GC559,"")</f>
        <v/>
      </c>
      <c r="GG559" s="56"/>
      <c r="GH559" s="56"/>
      <c r="GI559" s="56"/>
      <c r="GJ559" s="56"/>
      <c r="GK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6"/>
      <c r="GW559" s="56"/>
      <c r="GX559" s="56"/>
      <c r="GY559" s="56"/>
      <c r="GZ559" s="56"/>
      <c r="HA559" s="56"/>
      <c r="HB559" s="56"/>
      <c r="HC559" s="56"/>
      <c r="HD559" s="56"/>
      <c r="HE559" s="56"/>
      <c r="HF559" s="56"/>
      <c r="HG559" s="56"/>
      <c r="HH559" s="56"/>
      <c r="HI559" s="56"/>
      <c r="HJ559" s="56"/>
      <c r="HK559" s="56"/>
      <c r="HL559" s="56"/>
      <c r="HM559" s="56"/>
      <c r="HN559" s="56"/>
      <c r="HO559" s="56"/>
      <c r="HP559" s="56"/>
      <c r="HQ559" s="56"/>
      <c r="HR559" s="56"/>
      <c r="HS559" s="56"/>
      <c r="HT559" s="56"/>
      <c r="HU559" s="56"/>
      <c r="HV559" s="56"/>
      <c r="HW559" s="56"/>
      <c r="HX559" s="56"/>
      <c r="HY559" s="56"/>
      <c r="HZ559" s="56"/>
      <c r="IA559" s="56"/>
      <c r="IB559" s="56"/>
      <c r="IC559" s="56"/>
    </row>
    <row r="560" spans="174:237" ht="19" hidden="1" customHeight="1">
      <c r="FR560" s="1155" t="str">
        <f>FS598</f>
        <v>E-6: Without</v>
      </c>
      <c r="FS560" s="1156" t="s">
        <v>269</v>
      </c>
      <c r="FT560" s="1157">
        <f t="shared" si="1"/>
        <v>4004.57</v>
      </c>
      <c r="FU560" s="56"/>
      <c r="FV560" s="1161" t="s">
        <v>270</v>
      </c>
      <c r="FW560" s="1162">
        <v>3388.77</v>
      </c>
      <c r="FX560" s="1163">
        <v>4004.57</v>
      </c>
      <c r="FY560" s="56"/>
      <c r="FZ560" s="56"/>
      <c r="GA560" s="56"/>
      <c r="GB560" s="56">
        <v>401</v>
      </c>
      <c r="GC560" s="56">
        <f t="shared" ref="GC560:GC587" si="5">GC559+1</f>
        <v>2</v>
      </c>
      <c r="GD560" s="56" t="str">
        <f t="shared" si="2"/>
        <v/>
      </c>
      <c r="GE560" s="56">
        <f t="shared" si="3"/>
        <v>0</v>
      </c>
      <c r="GF560" s="56" t="str">
        <f t="shared" si="4"/>
        <v/>
      </c>
      <c r="GG560" s="56"/>
      <c r="GH560" s="56"/>
      <c r="GI560" s="56"/>
      <c r="GJ560" s="56"/>
      <c r="GK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  <c r="HN560" s="56"/>
      <c r="HO560" s="56"/>
      <c r="HP560" s="56"/>
      <c r="HQ560" s="56"/>
      <c r="HR560" s="56"/>
      <c r="HS560" s="56"/>
      <c r="HT560" s="56"/>
      <c r="HU560" s="56"/>
      <c r="HV560" s="56"/>
      <c r="HW560" s="56"/>
      <c r="HX560" s="56"/>
      <c r="HY560" s="56"/>
      <c r="HZ560" s="56"/>
      <c r="IA560" s="56"/>
      <c r="IB560" s="56"/>
      <c r="IC560" s="56"/>
    </row>
    <row r="561" spans="174:237" ht="19" hidden="1" customHeight="1">
      <c r="FR561" s="1155" t="str">
        <f>FS571</f>
        <v>E-6: With dependent</v>
      </c>
      <c r="FS561" s="1156" t="s">
        <v>271</v>
      </c>
      <c r="FT561" s="1157">
        <f t="shared" si="1"/>
        <v>3613.2</v>
      </c>
      <c r="FU561" s="56"/>
      <c r="FV561" s="1161" t="s">
        <v>272</v>
      </c>
      <c r="FW561" s="1162">
        <v>2880.83</v>
      </c>
      <c r="FX561" s="1163">
        <v>3613.2</v>
      </c>
      <c r="FY561" s="56"/>
      <c r="FZ561" s="56"/>
      <c r="GA561" s="56"/>
      <c r="GB561" s="56">
        <f t="shared" ref="GB561:GB587" si="6">GB560+350</f>
        <v>751</v>
      </c>
      <c r="GC561" s="56">
        <f t="shared" si="5"/>
        <v>3</v>
      </c>
      <c r="GD561" s="56" t="str">
        <f t="shared" si="2"/>
        <v/>
      </c>
      <c r="GE561" s="56">
        <f t="shared" si="3"/>
        <v>0</v>
      </c>
      <c r="GF561" s="56" t="str">
        <f t="shared" si="4"/>
        <v/>
      </c>
      <c r="GG561" s="56"/>
      <c r="GH561" s="56"/>
      <c r="GI561" s="56"/>
      <c r="GJ561" s="56"/>
      <c r="GK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  <c r="HN561" s="56"/>
      <c r="HO561" s="56"/>
      <c r="HP561" s="56"/>
      <c r="HQ561" s="56"/>
      <c r="HR561" s="56"/>
      <c r="HS561" s="56"/>
      <c r="HT561" s="56"/>
      <c r="HU561" s="56"/>
      <c r="HV561" s="56"/>
      <c r="HW561" s="56"/>
      <c r="HX561" s="56"/>
      <c r="HY561" s="56"/>
      <c r="HZ561" s="56"/>
      <c r="IA561" s="56"/>
      <c r="IB561" s="56"/>
      <c r="IC561" s="56"/>
    </row>
    <row r="562" spans="174:237" ht="19" hidden="1" customHeight="1">
      <c r="FR562" s="1155" t="str">
        <f>FS597</f>
        <v>E-7: Without</v>
      </c>
      <c r="FS562" s="1156" t="s">
        <v>273</v>
      </c>
      <c r="FT562" s="1157">
        <f t="shared" si="1"/>
        <v>3338.32</v>
      </c>
      <c r="FU562" s="56"/>
      <c r="FV562" s="1161" t="s">
        <v>274</v>
      </c>
      <c r="FW562" s="1162">
        <v>2477.2399999999998</v>
      </c>
      <c r="FX562" s="1163">
        <v>3338.32</v>
      </c>
      <c r="FY562" s="56"/>
      <c r="FZ562" s="56"/>
      <c r="GA562" s="56"/>
      <c r="GB562" s="56">
        <f t="shared" si="6"/>
        <v>1101</v>
      </c>
      <c r="GC562" s="56">
        <f t="shared" si="5"/>
        <v>4</v>
      </c>
      <c r="GD562" s="56" t="str">
        <f t="shared" si="2"/>
        <v/>
      </c>
      <c r="GE562" s="56">
        <f t="shared" si="3"/>
        <v>0</v>
      </c>
      <c r="GF562" s="56" t="str">
        <f t="shared" si="4"/>
        <v/>
      </c>
      <c r="GG562" s="56"/>
      <c r="GH562" s="56"/>
      <c r="GI562" s="56"/>
      <c r="GJ562" s="56"/>
      <c r="GK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  <c r="HN562" s="56"/>
      <c r="HO562" s="56"/>
      <c r="HP562" s="56"/>
      <c r="HQ562" s="56"/>
      <c r="HR562" s="56"/>
      <c r="HS562" s="56"/>
      <c r="HT562" s="56"/>
      <c r="HU562" s="56"/>
      <c r="HV562" s="56"/>
      <c r="HW562" s="56"/>
      <c r="HX562" s="56"/>
      <c r="HY562" s="56"/>
      <c r="HZ562" s="56"/>
      <c r="IA562" s="56"/>
      <c r="IB562" s="56"/>
      <c r="IC562" s="56"/>
    </row>
    <row r="563" spans="174:237" ht="19" hidden="1" customHeight="1">
      <c r="FR563" s="1155" t="str">
        <f>FS570</f>
        <v>E-7: With dependent</v>
      </c>
      <c r="FS563" s="1156" t="s">
        <v>275</v>
      </c>
      <c r="FT563" s="1157">
        <f t="shared" si="1"/>
        <v>4347.32</v>
      </c>
      <c r="FU563" s="1172"/>
      <c r="FV563" s="1161" t="s">
        <v>276</v>
      </c>
      <c r="FW563" s="1162">
        <v>3978.49</v>
      </c>
      <c r="FX563" s="1163">
        <v>4347.32</v>
      </c>
      <c r="FY563" s="1173"/>
      <c r="FZ563" s="56"/>
      <c r="GA563" s="56"/>
      <c r="GB563" s="56">
        <f t="shared" si="6"/>
        <v>1451</v>
      </c>
      <c r="GC563" s="56">
        <f t="shared" si="5"/>
        <v>5</v>
      </c>
      <c r="GD563" s="56" t="str">
        <f t="shared" si="2"/>
        <v/>
      </c>
      <c r="GE563" s="56">
        <f t="shared" si="3"/>
        <v>0</v>
      </c>
      <c r="GF563" s="56" t="str">
        <f t="shared" si="4"/>
        <v/>
      </c>
      <c r="GG563" s="630"/>
      <c r="GH563" s="630"/>
      <c r="GI563" s="56"/>
      <c r="GJ563" s="56"/>
      <c r="GK563" s="56"/>
      <c r="GL563" s="56"/>
      <c r="GM563" s="56"/>
      <c r="GN563" s="56"/>
      <c r="GO563" s="56"/>
      <c r="GP563" s="56"/>
      <c r="GQ563" s="56"/>
      <c r="GR563" s="56" t="e">
        <f>IF(HF563="",0,HF563)</f>
        <v>#REF!</v>
      </c>
      <c r="GS563" s="1822" t="s">
        <v>197</v>
      </c>
      <c r="GT563" s="1822"/>
      <c r="GU563" s="1822"/>
      <c r="GV563" s="1822"/>
      <c r="GW563" s="1822"/>
      <c r="GX563" s="1822"/>
      <c r="GY563" s="1822"/>
      <c r="GZ563" s="1822"/>
      <c r="HA563" s="1822"/>
      <c r="HB563" s="1822"/>
      <c r="HC563" s="1822"/>
      <c r="HD563" s="1822"/>
      <c r="HE563" s="1822"/>
      <c r="HF563" s="1821" t="e">
        <f>IF(#REF!="","",IF(#REF!=0,"",#REF!))</f>
        <v>#REF!</v>
      </c>
      <c r="HG563" s="1821"/>
      <c r="HH563" s="1821"/>
      <c r="HI563" s="1821"/>
      <c r="HJ563" s="1821"/>
      <c r="HK563" s="1821"/>
      <c r="HL563" s="1821"/>
      <c r="HM563" s="1821"/>
      <c r="HN563" s="1821"/>
      <c r="HO563" s="1821"/>
      <c r="HP563" s="1821"/>
      <c r="HQ563" s="1821"/>
      <c r="HR563" s="1821"/>
      <c r="HS563" s="1821"/>
      <c r="HT563" s="1821"/>
      <c r="HU563" s="1821"/>
      <c r="HV563" s="1821"/>
      <c r="HW563" s="1821"/>
      <c r="HX563" s="1821"/>
      <c r="HY563" s="1821"/>
      <c r="HZ563" s="1821"/>
      <c r="IA563" s="1821"/>
      <c r="IB563" s="1821"/>
      <c r="IC563" s="1821"/>
    </row>
    <row r="564" spans="174:237" ht="19" hidden="1" customHeight="1">
      <c r="FR564" s="1155" t="str">
        <f>FS596</f>
        <v>E-8: Without</v>
      </c>
      <c r="FS564" s="1156" t="s">
        <v>277</v>
      </c>
      <c r="FT564" s="1157">
        <f t="shared" si="1"/>
        <v>3985.5</v>
      </c>
      <c r="FU564" s="1172"/>
      <c r="FV564" s="1161" t="s">
        <v>278</v>
      </c>
      <c r="FW564" s="1162">
        <v>3533.16</v>
      </c>
      <c r="FX564" s="1163">
        <v>3985.5</v>
      </c>
      <c r="FY564" s="1173"/>
      <c r="FZ564" s="56"/>
      <c r="GA564" s="56"/>
      <c r="GB564" s="56">
        <f t="shared" si="6"/>
        <v>1801</v>
      </c>
      <c r="GC564" s="56">
        <f t="shared" si="5"/>
        <v>6</v>
      </c>
      <c r="GD564" s="56" t="str">
        <f t="shared" si="2"/>
        <v/>
      </c>
      <c r="GE564" s="56">
        <f t="shared" si="3"/>
        <v>0</v>
      </c>
      <c r="GF564" s="56" t="str">
        <f t="shared" si="4"/>
        <v/>
      </c>
      <c r="GG564" s="630"/>
      <c r="GH564" s="630"/>
      <c r="GI564" s="56"/>
      <c r="GJ564" s="56"/>
      <c r="GK564" s="56"/>
      <c r="GL564" s="56"/>
      <c r="GM564" s="56"/>
      <c r="GN564" s="56"/>
      <c r="GO564" s="56"/>
      <c r="GP564" s="56"/>
      <c r="GQ564" s="56"/>
      <c r="GR564" s="56" t="e">
        <f>IF(HF564="",0,HF564)</f>
        <v>#REF!</v>
      </c>
      <c r="GS564" s="1822" t="s">
        <v>199</v>
      </c>
      <c r="GT564" s="1822"/>
      <c r="GU564" s="1822"/>
      <c r="GV564" s="1822"/>
      <c r="GW564" s="1822"/>
      <c r="GX564" s="1822"/>
      <c r="GY564" s="1822"/>
      <c r="GZ564" s="1822"/>
      <c r="HA564" s="1822"/>
      <c r="HB564" s="1822"/>
      <c r="HC564" s="1822"/>
      <c r="HD564" s="1822"/>
      <c r="HE564" s="1822"/>
      <c r="HF564" s="1823" t="e">
        <f>IF(#REF!="","",IF(#REF!=0,"",#REF!))</f>
        <v>#REF!</v>
      </c>
      <c r="HG564" s="1823"/>
      <c r="HH564" s="1823"/>
      <c r="HI564" s="1823"/>
      <c r="HJ564" s="1823"/>
      <c r="HK564" s="1823"/>
      <c r="HL564" s="1823"/>
      <c r="HM564" s="1823"/>
      <c r="HN564" s="1823"/>
      <c r="HO564" s="1823"/>
      <c r="HP564" s="1823"/>
      <c r="HQ564" s="1823"/>
      <c r="HR564" s="1823"/>
      <c r="HS564" s="1823"/>
      <c r="HT564" s="1823"/>
      <c r="HU564" s="1823"/>
      <c r="HV564" s="1823"/>
      <c r="HW564" s="1823"/>
      <c r="HX564" s="1823"/>
      <c r="HY564" s="1823"/>
      <c r="HZ564" s="1823"/>
      <c r="IA564" s="1823"/>
      <c r="IB564" s="1823"/>
      <c r="IC564" s="1823"/>
    </row>
    <row r="565" spans="174:237" ht="19" hidden="1" customHeight="1">
      <c r="FR565" s="1155" t="str">
        <f>FS569</f>
        <v>E-8: With dependent</v>
      </c>
      <c r="FS565" s="1156" t="s">
        <v>279</v>
      </c>
      <c r="FT565" s="1157">
        <f t="shared" si="1"/>
        <v>3651.46</v>
      </c>
      <c r="FU565" s="1172"/>
      <c r="FV565" s="1161" t="s">
        <v>280</v>
      </c>
      <c r="FW565" s="1162">
        <v>2969.53</v>
      </c>
      <c r="FX565" s="1163">
        <v>3651.46</v>
      </c>
      <c r="FY565" s="1173"/>
      <c r="FZ565" s="56"/>
      <c r="GA565" s="56"/>
      <c r="GB565" s="56">
        <f t="shared" si="6"/>
        <v>2151</v>
      </c>
      <c r="GC565" s="56">
        <f t="shared" si="5"/>
        <v>7</v>
      </c>
      <c r="GD565" s="56" t="str">
        <f t="shared" si="2"/>
        <v/>
      </c>
      <c r="GE565" s="56">
        <f t="shared" si="3"/>
        <v>0</v>
      </c>
      <c r="GF565" s="56" t="str">
        <f>IF(GE565=1,GC565,"")</f>
        <v/>
      </c>
      <c r="GG565" s="630"/>
      <c r="GH565" s="630"/>
      <c r="GI565" s="56"/>
      <c r="GJ565" s="56"/>
      <c r="GK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  <c r="HN565" s="56"/>
      <c r="HO565" s="56"/>
      <c r="HP565" s="56"/>
      <c r="HQ565" s="56"/>
      <c r="HR565" s="56"/>
      <c r="HS565" s="56"/>
      <c r="HT565" s="56"/>
      <c r="HU565" s="56"/>
      <c r="HV565" s="56"/>
      <c r="HW565" s="56"/>
      <c r="HX565" s="56"/>
      <c r="HY565" s="56"/>
      <c r="HZ565" s="56"/>
      <c r="IA565" s="56"/>
      <c r="IB565" s="56"/>
      <c r="IC565" s="56"/>
    </row>
    <row r="566" spans="174:237" ht="19" hidden="1" customHeight="1">
      <c r="FR566" s="1155" t="str">
        <f>FS595</f>
        <v>E-9: Without</v>
      </c>
      <c r="FS566" s="1156" t="s">
        <v>281</v>
      </c>
      <c r="FT566" s="1157">
        <f t="shared" si="1"/>
        <v>3359.2</v>
      </c>
      <c r="FU566" s="1172"/>
      <c r="FV566" s="1161" t="s">
        <v>282</v>
      </c>
      <c r="FW566" s="1162">
        <v>2637.29</v>
      </c>
      <c r="FX566" s="1163">
        <v>3359.2</v>
      </c>
      <c r="FY566" s="1173"/>
      <c r="FZ566" s="56"/>
      <c r="GA566" s="56"/>
      <c r="GB566" s="56">
        <f t="shared" si="6"/>
        <v>2501</v>
      </c>
      <c r="GC566" s="56">
        <f t="shared" si="5"/>
        <v>8</v>
      </c>
      <c r="GD566" s="56" t="str">
        <f t="shared" si="2"/>
        <v/>
      </c>
      <c r="GE566" s="56">
        <f t="shared" si="3"/>
        <v>0</v>
      </c>
      <c r="GF566" s="56" t="str">
        <f t="shared" si="4"/>
        <v/>
      </c>
      <c r="GG566" s="630"/>
      <c r="GH566" s="630"/>
      <c r="GI566" s="56"/>
      <c r="GJ566" s="56"/>
      <c r="GK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  <c r="HN566" s="56"/>
      <c r="HO566" s="56"/>
      <c r="HP566" s="56"/>
      <c r="HQ566" s="56"/>
      <c r="HR566" s="56"/>
      <c r="HS566" s="56"/>
      <c r="HT566" s="56"/>
      <c r="HU566" s="56"/>
      <c r="HV566" s="56"/>
      <c r="HW566" s="56"/>
      <c r="HX566" s="56"/>
      <c r="HY566" s="56"/>
      <c r="HZ566" s="56"/>
      <c r="IA566" s="56"/>
      <c r="IB566" s="56"/>
      <c r="IC566" s="56"/>
    </row>
    <row r="567" spans="174:237" ht="19" hidden="1" customHeight="1">
      <c r="FR567" s="1155" t="str">
        <f>FS568</f>
        <v>E-9: With dependent</v>
      </c>
      <c r="FS567" s="1156" t="s">
        <v>283</v>
      </c>
      <c r="FT567" s="1157">
        <f t="shared" si="1"/>
        <v>2905.21</v>
      </c>
      <c r="FU567" s="1172"/>
      <c r="FV567" s="1161" t="s">
        <v>284</v>
      </c>
      <c r="FW567" s="1162">
        <v>2207.5500000000002</v>
      </c>
      <c r="FX567" s="1163">
        <v>2905.21</v>
      </c>
      <c r="FY567" s="1173"/>
      <c r="FZ567" s="56"/>
      <c r="GA567" s="56"/>
      <c r="GB567" s="56">
        <f t="shared" si="6"/>
        <v>2851</v>
      </c>
      <c r="GC567" s="56">
        <f t="shared" si="5"/>
        <v>9</v>
      </c>
      <c r="GD567" s="56" t="str">
        <f t="shared" si="2"/>
        <v/>
      </c>
      <c r="GE567" s="56">
        <f t="shared" si="3"/>
        <v>0</v>
      </c>
      <c r="GF567" s="56" t="str">
        <f t="shared" si="4"/>
        <v/>
      </c>
      <c r="GG567" s="630"/>
      <c r="GH567" s="630"/>
      <c r="GI567" s="56"/>
      <c r="GJ567" s="56"/>
      <c r="GK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  <c r="HN567" s="56"/>
      <c r="HO567" s="56"/>
      <c r="HP567" s="56"/>
      <c r="HQ567" s="56"/>
      <c r="HR567" s="56"/>
      <c r="HS567" s="56"/>
      <c r="HT567" s="56"/>
      <c r="HU567" s="56"/>
      <c r="HV567" s="56"/>
      <c r="HW567" s="56"/>
      <c r="HX567" s="56"/>
      <c r="HY567" s="56"/>
      <c r="HZ567" s="56"/>
      <c r="IA567" s="56"/>
      <c r="IB567" s="56"/>
      <c r="IC567" s="56"/>
    </row>
    <row r="568" spans="174:237" ht="19" hidden="1" customHeight="1">
      <c r="FR568" s="1155" t="str">
        <f>FS593</f>
        <v>W-2: Without</v>
      </c>
      <c r="FS568" s="1156" t="s">
        <v>285</v>
      </c>
      <c r="FT568" s="1157">
        <f t="shared" si="1"/>
        <v>3825.45</v>
      </c>
      <c r="FU568" s="1172"/>
      <c r="FV568" s="1161" t="s">
        <v>286</v>
      </c>
      <c r="FW568" s="1162">
        <v>2901.73</v>
      </c>
      <c r="FX568" s="1163">
        <v>3825.45</v>
      </c>
      <c r="FY568" s="1173"/>
      <c r="FZ568" s="56"/>
      <c r="GA568" s="56"/>
      <c r="GB568" s="56">
        <f t="shared" si="6"/>
        <v>3201</v>
      </c>
      <c r="GC568" s="56">
        <f t="shared" si="5"/>
        <v>10</v>
      </c>
      <c r="GD568" s="56" t="str">
        <f t="shared" si="2"/>
        <v/>
      </c>
      <c r="GE568" s="56">
        <f t="shared" si="3"/>
        <v>0</v>
      </c>
      <c r="GF568" s="56" t="str">
        <f t="shared" si="4"/>
        <v/>
      </c>
      <c r="GG568" s="630"/>
      <c r="GH568" s="630"/>
      <c r="GI568" s="56"/>
      <c r="GJ568" s="56"/>
      <c r="GK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  <c r="HN568" s="56"/>
      <c r="HO568" s="56"/>
      <c r="HP568" s="56"/>
      <c r="HQ568" s="56"/>
      <c r="HR568" s="56"/>
      <c r="HS568" s="56"/>
      <c r="HT568" s="56"/>
      <c r="HU568" s="56"/>
      <c r="HV568" s="56"/>
      <c r="HW568" s="56"/>
      <c r="HX568" s="56"/>
      <c r="HY568" s="56"/>
      <c r="HZ568" s="56"/>
      <c r="IA568" s="56"/>
      <c r="IB568" s="56"/>
      <c r="IC568" s="56"/>
    </row>
    <row r="569" spans="174:237" ht="19" hidden="1" customHeight="1">
      <c r="FR569" s="1155" t="str">
        <f>FS566</f>
        <v>W-2: With dependent</v>
      </c>
      <c r="FS569" s="1156" t="s">
        <v>287</v>
      </c>
      <c r="FT569" s="1157">
        <f t="shared" si="1"/>
        <v>3526.23</v>
      </c>
      <c r="FU569" s="1172"/>
      <c r="FV569" s="1161" t="s">
        <v>288</v>
      </c>
      <c r="FW569" s="1162">
        <v>2663.36</v>
      </c>
      <c r="FX569" s="1163">
        <v>3526.23</v>
      </c>
      <c r="FY569" s="1173"/>
      <c r="FZ569" s="56"/>
      <c r="GA569" s="56"/>
      <c r="GB569" s="56">
        <f t="shared" si="6"/>
        <v>3551</v>
      </c>
      <c r="GC569" s="56">
        <f t="shared" si="5"/>
        <v>11</v>
      </c>
      <c r="GD569" s="56" t="str">
        <f t="shared" si="2"/>
        <v/>
      </c>
      <c r="GE569" s="56">
        <f t="shared" si="3"/>
        <v>0</v>
      </c>
      <c r="GF569" s="56" t="str">
        <f t="shared" si="4"/>
        <v/>
      </c>
      <c r="GG569" s="630"/>
      <c r="GH569" s="630"/>
      <c r="GI569" s="56"/>
      <c r="GJ569" s="56"/>
      <c r="GK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  <c r="HN569" s="56"/>
      <c r="HO569" s="56"/>
      <c r="HP569" s="56"/>
      <c r="HQ569" s="56"/>
      <c r="HR569" s="56"/>
      <c r="HS569" s="56"/>
      <c r="HT569" s="56"/>
      <c r="HU569" s="56"/>
      <c r="HV569" s="56"/>
      <c r="HW569" s="56"/>
      <c r="HX569" s="56"/>
      <c r="HY569" s="56"/>
      <c r="HZ569" s="56"/>
      <c r="IA569" s="56"/>
      <c r="IB569" s="56"/>
      <c r="IC569" s="56"/>
    </row>
    <row r="570" spans="174:237" ht="19" hidden="1" customHeight="1">
      <c r="FR570" s="1155" t="str">
        <f>FS592</f>
        <v>W-3: Without</v>
      </c>
      <c r="FS570" s="1156" t="s">
        <v>289</v>
      </c>
      <c r="FT570" s="1157">
        <f t="shared" si="1"/>
        <v>3273.97</v>
      </c>
      <c r="FU570" s="1172"/>
      <c r="FV570" s="1161" t="s">
        <v>290</v>
      </c>
      <c r="FW570" s="1162">
        <v>2275.44</v>
      </c>
      <c r="FX570" s="1163">
        <v>3273.97</v>
      </c>
      <c r="FY570" s="1173"/>
      <c r="FZ570" s="56"/>
      <c r="GA570" s="56"/>
      <c r="GB570" s="56">
        <f t="shared" si="6"/>
        <v>3901</v>
      </c>
      <c r="GC570" s="56">
        <f t="shared" si="5"/>
        <v>12</v>
      </c>
      <c r="GD570" s="56" t="str">
        <f t="shared" si="2"/>
        <v/>
      </c>
      <c r="GE570" s="56">
        <f t="shared" si="3"/>
        <v>0</v>
      </c>
      <c r="GF570" s="56" t="str">
        <f t="shared" si="4"/>
        <v/>
      </c>
      <c r="GG570" s="630"/>
      <c r="GH570" s="630"/>
      <c r="GI570" s="56"/>
      <c r="GJ570" s="56"/>
      <c r="GK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  <c r="HN570" s="56"/>
      <c r="HO570" s="56"/>
      <c r="HP570" s="56"/>
      <c r="HQ570" s="56"/>
      <c r="HR570" s="56"/>
      <c r="HS570" s="56"/>
      <c r="HT570" s="56"/>
      <c r="HU570" s="56"/>
      <c r="HV570" s="56"/>
      <c r="HW570" s="56"/>
      <c r="HX570" s="56"/>
      <c r="HY570" s="56"/>
      <c r="HZ570" s="56"/>
      <c r="IA570" s="56"/>
      <c r="IB570" s="56"/>
      <c r="IC570" s="56"/>
    </row>
    <row r="571" spans="174:237" ht="19" hidden="1" customHeight="1">
      <c r="FR571" s="1155" t="str">
        <f>FS565</f>
        <v>W-3: With dependent</v>
      </c>
      <c r="FS571" s="1156" t="s">
        <v>291</v>
      </c>
      <c r="FT571" s="1157">
        <f t="shared" si="1"/>
        <v>3270.94</v>
      </c>
      <c r="FU571" s="1172"/>
      <c r="FV571" s="1161" t="s">
        <v>292</v>
      </c>
      <c r="FW571" s="1162">
        <v>2202.8200000000002</v>
      </c>
      <c r="FX571" s="1163">
        <v>3270.94</v>
      </c>
      <c r="FY571" s="1173"/>
      <c r="FZ571" s="56"/>
      <c r="GA571" s="56"/>
      <c r="GB571" s="56">
        <f t="shared" si="6"/>
        <v>4251</v>
      </c>
      <c r="GC571" s="56">
        <f t="shared" si="5"/>
        <v>13</v>
      </c>
      <c r="GD571" s="56" t="str">
        <f t="shared" si="2"/>
        <v/>
      </c>
      <c r="GE571" s="56">
        <f t="shared" si="3"/>
        <v>0</v>
      </c>
      <c r="GF571" s="56" t="str">
        <f t="shared" si="4"/>
        <v/>
      </c>
      <c r="GG571" s="630"/>
      <c r="GH571" s="630"/>
      <c r="GI571" s="56"/>
      <c r="GJ571" s="56"/>
      <c r="GK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  <c r="HN571" s="56"/>
      <c r="HO571" s="56"/>
      <c r="HP571" s="56"/>
      <c r="HQ571" s="56"/>
      <c r="HR571" s="56"/>
      <c r="HS571" s="56"/>
      <c r="HT571" s="56"/>
      <c r="HU571" s="56"/>
      <c r="HV571" s="56"/>
      <c r="HW571" s="56"/>
      <c r="HX571" s="56"/>
      <c r="HY571" s="56"/>
      <c r="HZ571" s="56"/>
      <c r="IA571" s="56"/>
      <c r="IB571" s="56"/>
      <c r="IC571" s="56"/>
    </row>
    <row r="572" spans="174:237" ht="19" hidden="1" customHeight="1">
      <c r="FR572" s="1155" t="str">
        <f>FS591</f>
        <v>W-4: Without</v>
      </c>
      <c r="FS572" s="1156" t="s">
        <v>293</v>
      </c>
      <c r="FT572" s="1157">
        <f t="shared" si="1"/>
        <v>3270.94</v>
      </c>
      <c r="FU572" s="1172"/>
      <c r="FV572" s="1161" t="s">
        <v>294</v>
      </c>
      <c r="FW572" s="1162">
        <v>2202.8200000000002</v>
      </c>
      <c r="FX572" s="1163">
        <v>3270.94</v>
      </c>
      <c r="FY572" s="1173"/>
      <c r="FZ572" s="56"/>
      <c r="GA572" s="56"/>
      <c r="GB572" s="56">
        <f t="shared" si="6"/>
        <v>4601</v>
      </c>
      <c r="GC572" s="56">
        <f t="shared" si="5"/>
        <v>14</v>
      </c>
      <c r="GD572" s="56" t="str">
        <f t="shared" si="2"/>
        <v/>
      </c>
      <c r="GE572" s="56">
        <f t="shared" si="3"/>
        <v>0</v>
      </c>
      <c r="GF572" s="56" t="str">
        <f t="shared" si="4"/>
        <v/>
      </c>
      <c r="GG572" s="630"/>
      <c r="GH572" s="630"/>
      <c r="GI572" s="56"/>
      <c r="GJ572" s="56"/>
      <c r="GK572" s="56"/>
      <c r="GL572" s="56"/>
      <c r="GM572" s="56"/>
      <c r="GN572" s="56"/>
      <c r="GO572" s="56"/>
      <c r="GP572" s="56"/>
      <c r="GQ572" s="56"/>
      <c r="GR572" s="56"/>
      <c r="GS572" s="56"/>
      <c r="GT572" s="56"/>
      <c r="GU572" s="56"/>
      <c r="GV572" s="56"/>
      <c r="GW572" s="56"/>
      <c r="GX572" s="56"/>
      <c r="GY572" s="56"/>
      <c r="GZ572" s="56"/>
      <c r="HA572" s="56"/>
      <c r="HB572" s="56"/>
      <c r="HC572" s="56"/>
      <c r="HD572" s="56"/>
      <c r="HE572" s="56"/>
      <c r="HF572" s="56"/>
      <c r="HG572" s="56"/>
      <c r="HH572" s="56"/>
      <c r="HI572" s="56"/>
      <c r="HJ572" s="56"/>
      <c r="HK572" s="56"/>
      <c r="HL572" s="56"/>
      <c r="HM572" s="56"/>
      <c r="HN572" s="56"/>
      <c r="HO572" s="56"/>
      <c r="HP572" s="56"/>
      <c r="HQ572" s="56"/>
      <c r="HR572" s="56"/>
      <c r="HS572" s="56"/>
      <c r="HT572" s="56"/>
      <c r="HU572" s="56"/>
      <c r="HV572" s="56"/>
      <c r="HW572" s="56"/>
      <c r="HX572" s="56"/>
      <c r="HY572" s="56"/>
      <c r="HZ572" s="56"/>
      <c r="IA572" s="56"/>
      <c r="IB572" s="56"/>
      <c r="IC572" s="56"/>
    </row>
    <row r="573" spans="174:237" ht="19" hidden="1" customHeight="1">
      <c r="FR573" s="1155" t="str">
        <f>FS564</f>
        <v>W-4: With dependent</v>
      </c>
      <c r="FS573" s="1156" t="s">
        <v>295</v>
      </c>
      <c r="FT573" s="1157">
        <f t="shared" si="1"/>
        <v>3270.94</v>
      </c>
      <c r="FU573" s="1172"/>
      <c r="FV573" s="1161" t="s">
        <v>296</v>
      </c>
      <c r="FW573" s="1162">
        <v>2202.8200000000002</v>
      </c>
      <c r="FX573" s="1163">
        <v>3270.94</v>
      </c>
      <c r="FY573" s="1173"/>
      <c r="FZ573" s="56"/>
      <c r="GA573" s="56"/>
      <c r="GB573" s="56">
        <f t="shared" si="6"/>
        <v>4951</v>
      </c>
      <c r="GC573" s="56">
        <f t="shared" si="5"/>
        <v>15</v>
      </c>
      <c r="GD573" s="56" t="str">
        <f t="shared" si="2"/>
        <v/>
      </c>
      <c r="GE573" s="56">
        <f t="shared" si="3"/>
        <v>0</v>
      </c>
      <c r="GF573" s="56" t="str">
        <f t="shared" si="4"/>
        <v/>
      </c>
      <c r="GG573" s="630"/>
      <c r="GH573" s="630"/>
      <c r="GI573" s="56"/>
      <c r="GJ573" s="56"/>
      <c r="GK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  <c r="HN573" s="56"/>
      <c r="HO573" s="56"/>
      <c r="HP573" s="56"/>
      <c r="HQ573" s="56"/>
      <c r="HR573" s="56"/>
      <c r="HS573" s="56"/>
      <c r="HT573" s="56"/>
      <c r="HU573" s="56"/>
      <c r="HV573" s="56"/>
      <c r="HW573" s="56"/>
      <c r="HX573" s="56"/>
      <c r="HY573" s="56"/>
      <c r="HZ573" s="56"/>
      <c r="IA573" s="56"/>
      <c r="IB573" s="56"/>
      <c r="IC573" s="56"/>
    </row>
    <row r="574" spans="174:237" ht="19" hidden="1" customHeight="1">
      <c r="FR574" s="1155" t="str">
        <f>FS589</f>
        <v>O-1E: Without</v>
      </c>
      <c r="FS574" s="1156" t="s">
        <v>297</v>
      </c>
      <c r="FT574" s="1157">
        <f t="shared" si="1"/>
        <v>3270.94</v>
      </c>
      <c r="FU574" s="1172"/>
      <c r="FV574" s="1161" t="s">
        <v>298</v>
      </c>
      <c r="FW574" s="1162">
        <v>2171.5300000000002</v>
      </c>
      <c r="FX574" s="1163">
        <v>3270.94</v>
      </c>
      <c r="FY574" s="1173"/>
      <c r="FZ574" s="56"/>
      <c r="GA574" s="56"/>
      <c r="GB574" s="56">
        <f t="shared" si="6"/>
        <v>5301</v>
      </c>
      <c r="GC574" s="56">
        <f t="shared" si="5"/>
        <v>16</v>
      </c>
      <c r="GD574" s="56" t="str">
        <f t="shared" si="2"/>
        <v/>
      </c>
      <c r="GE574" s="56">
        <f t="shared" si="3"/>
        <v>0</v>
      </c>
      <c r="GF574" s="56" t="str">
        <f t="shared" si="4"/>
        <v/>
      </c>
      <c r="GG574" s="630"/>
      <c r="GH574" s="630"/>
      <c r="GI574" s="56"/>
      <c r="GJ574" s="56"/>
      <c r="GK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  <c r="HN574" s="56"/>
      <c r="HO574" s="56"/>
      <c r="HP574" s="56"/>
      <c r="HQ574" s="56"/>
      <c r="HR574" s="56"/>
      <c r="HS574" s="56"/>
      <c r="HT574" s="56"/>
      <c r="HU574" s="56"/>
      <c r="HV574" s="56"/>
      <c r="HW574" s="56"/>
      <c r="HX574" s="56"/>
      <c r="HY574" s="56"/>
      <c r="HZ574" s="56"/>
      <c r="IA574" s="56"/>
      <c r="IB574" s="56"/>
      <c r="IC574" s="56"/>
    </row>
    <row r="575" spans="174:237" ht="19" hidden="1" customHeight="1">
      <c r="FR575" s="1155" t="str">
        <f>FS562</f>
        <v>O-1E: With dependent</v>
      </c>
      <c r="FS575" s="1156" t="s">
        <v>299</v>
      </c>
      <c r="FT575" s="1157">
        <f t="shared" si="1"/>
        <v>3270.94</v>
      </c>
      <c r="FU575" s="1172"/>
      <c r="FV575" s="1161" t="s">
        <v>300</v>
      </c>
      <c r="FW575" s="1162">
        <v>1867.1</v>
      </c>
      <c r="FX575" s="1163">
        <v>3270.94</v>
      </c>
      <c r="FY575" s="1173"/>
      <c r="FZ575" s="56"/>
      <c r="GA575" s="56"/>
      <c r="GB575" s="56">
        <f t="shared" si="6"/>
        <v>5651</v>
      </c>
      <c r="GC575" s="56">
        <f t="shared" si="5"/>
        <v>17</v>
      </c>
      <c r="GD575" s="56" t="str">
        <f t="shared" si="2"/>
        <v/>
      </c>
      <c r="GE575" s="56">
        <f t="shared" si="3"/>
        <v>0</v>
      </c>
      <c r="GF575" s="56" t="str">
        <f t="shared" si="4"/>
        <v/>
      </c>
      <c r="GG575" s="630"/>
      <c r="GH575" s="630"/>
      <c r="GI575" s="56"/>
      <c r="GJ575" s="56"/>
      <c r="GK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  <c r="HN575" s="56"/>
      <c r="HO575" s="56"/>
      <c r="HP575" s="56"/>
      <c r="HQ575" s="56"/>
      <c r="HR575" s="56"/>
      <c r="HS575" s="56"/>
      <c r="HT575" s="56"/>
      <c r="HU575" s="56"/>
      <c r="HV575" s="56"/>
      <c r="HW575" s="56"/>
      <c r="HX575" s="56"/>
      <c r="HY575" s="56"/>
      <c r="HZ575" s="56"/>
      <c r="IA575" s="56"/>
      <c r="IB575" s="56"/>
      <c r="IC575" s="56"/>
    </row>
    <row r="576" spans="174:237" ht="19" hidden="1" customHeight="1">
      <c r="FR576" s="1155" t="str">
        <f>FS588</f>
        <v>O-2E: Without</v>
      </c>
      <c r="FS576" s="1156" t="s">
        <v>301</v>
      </c>
      <c r="FT576" s="1157">
        <f>FX576</f>
        <v>3270.94</v>
      </c>
      <c r="FU576" s="1172"/>
      <c r="FV576" s="1174" t="s">
        <v>302</v>
      </c>
      <c r="FW576" s="1175">
        <v>1724.5</v>
      </c>
      <c r="FX576" s="1176">
        <v>3270.94</v>
      </c>
      <c r="FY576" s="1173"/>
      <c r="FZ576" s="56"/>
      <c r="GA576" s="56"/>
      <c r="GB576" s="56">
        <f t="shared" si="6"/>
        <v>6001</v>
      </c>
      <c r="GC576" s="56">
        <f t="shared" si="5"/>
        <v>18</v>
      </c>
      <c r="GD576" s="56" t="str">
        <f t="shared" si="2"/>
        <v/>
      </c>
      <c r="GE576" s="56">
        <f t="shared" si="3"/>
        <v>0</v>
      </c>
      <c r="GF576" s="56" t="str">
        <f t="shared" si="4"/>
        <v/>
      </c>
      <c r="GG576" s="630"/>
      <c r="GH576" s="630"/>
      <c r="GI576" s="56"/>
      <c r="GJ576" s="56"/>
      <c r="GK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  <c r="HN576" s="56"/>
      <c r="HO576" s="56"/>
      <c r="HP576" s="56"/>
      <c r="HQ576" s="56"/>
      <c r="HR576" s="56"/>
      <c r="HS576" s="56"/>
      <c r="HT576" s="56"/>
      <c r="HU576" s="56"/>
      <c r="HV576" s="56"/>
      <c r="HW576" s="56"/>
      <c r="HX576" s="56"/>
      <c r="HY576" s="56"/>
      <c r="HZ576" s="56"/>
      <c r="IA576" s="56"/>
      <c r="IB576" s="56"/>
      <c r="IC576" s="56"/>
    </row>
    <row r="577" spans="174:237" ht="19" hidden="1" customHeight="1">
      <c r="FR577" s="1155" t="str">
        <f>FS561</f>
        <v>O-2E: With dependent</v>
      </c>
      <c r="FS577" s="1156" t="s">
        <v>303</v>
      </c>
      <c r="FT577" s="1177">
        <f t="shared" ref="FT577:FT602" si="7">FW550</f>
        <v>4782.2299999999996</v>
      </c>
      <c r="FU577" s="1178"/>
      <c r="FV577" s="56"/>
      <c r="FW577" s="56"/>
      <c r="FX577" s="56"/>
      <c r="FY577" s="56"/>
      <c r="FZ577" s="56"/>
      <c r="GA577" s="56"/>
      <c r="GB577" s="56">
        <f t="shared" si="6"/>
        <v>6351</v>
      </c>
      <c r="GC577" s="56">
        <f t="shared" si="5"/>
        <v>19</v>
      </c>
      <c r="GD577" s="56" t="str">
        <f t="shared" si="2"/>
        <v/>
      </c>
      <c r="GE577" s="56">
        <f t="shared" si="3"/>
        <v>0</v>
      </c>
      <c r="GF577" s="56" t="str">
        <f t="shared" si="4"/>
        <v/>
      </c>
      <c r="GG577" s="630"/>
      <c r="GH577" s="630"/>
      <c r="GI577" s="56"/>
      <c r="GJ577" s="56"/>
      <c r="GK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  <c r="HN577" s="56"/>
      <c r="HO577" s="56"/>
      <c r="HP577" s="56"/>
      <c r="HQ577" s="56"/>
      <c r="HR577" s="56"/>
      <c r="HS577" s="56"/>
      <c r="HT577" s="56"/>
      <c r="HU577" s="56"/>
      <c r="HV577" s="56"/>
      <c r="HW577" s="56"/>
      <c r="HX577" s="56"/>
      <c r="HY577" s="56"/>
      <c r="HZ577" s="56"/>
      <c r="IA577" s="56"/>
      <c r="IB577" s="56"/>
      <c r="IC577" s="56"/>
    </row>
    <row r="578" spans="174:237" ht="19" hidden="1" customHeight="1">
      <c r="FR578" s="1155" t="str">
        <f>FS587</f>
        <v>O-3E: Without</v>
      </c>
      <c r="FS578" s="1156" t="s">
        <v>304</v>
      </c>
      <c r="FT578" s="1177">
        <f t="shared" si="7"/>
        <v>4782.2299999999996</v>
      </c>
      <c r="FU578" s="1178"/>
      <c r="FV578" s="56"/>
      <c r="FW578" s="56"/>
      <c r="FX578" s="56"/>
      <c r="FY578" s="56"/>
      <c r="FZ578" s="56"/>
      <c r="GA578" s="56"/>
      <c r="GB578" s="56">
        <f t="shared" si="6"/>
        <v>6701</v>
      </c>
      <c r="GC578" s="56">
        <f t="shared" si="5"/>
        <v>20</v>
      </c>
      <c r="GD578" s="56" t="str">
        <f t="shared" si="2"/>
        <v/>
      </c>
      <c r="GE578" s="56">
        <f t="shared" si="3"/>
        <v>0</v>
      </c>
      <c r="GF578" s="56" t="str">
        <f t="shared" si="4"/>
        <v/>
      </c>
      <c r="GG578" s="630"/>
      <c r="GH578" s="630"/>
      <c r="GI578" s="56"/>
      <c r="GJ578" s="56"/>
      <c r="GK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  <c r="HN578" s="56"/>
      <c r="HO578" s="56"/>
      <c r="HP578" s="56"/>
      <c r="HQ578" s="56"/>
      <c r="HR578" s="56"/>
      <c r="HS578" s="56"/>
      <c r="HT578" s="56"/>
      <c r="HU578" s="56"/>
      <c r="HV578" s="56"/>
      <c r="HW578" s="56"/>
      <c r="HX578" s="56"/>
      <c r="HY578" s="56"/>
      <c r="HZ578" s="56"/>
      <c r="IA578" s="56"/>
      <c r="IB578" s="56"/>
      <c r="IC578" s="56"/>
    </row>
    <row r="579" spans="174:237" ht="19" hidden="1" customHeight="1">
      <c r="FR579" s="1155" t="str">
        <f>FS560</f>
        <v>O-3E: With dependent</v>
      </c>
      <c r="FS579" s="1156" t="s">
        <v>305</v>
      </c>
      <c r="FT579" s="1177">
        <f t="shared" si="7"/>
        <v>4782.2299999999996</v>
      </c>
      <c r="FU579" s="1178"/>
      <c r="FV579" s="56"/>
      <c r="FW579" s="56"/>
      <c r="FX579" s="56"/>
      <c r="FY579" s="56"/>
      <c r="FZ579" s="56"/>
      <c r="GA579" s="56"/>
      <c r="GB579" s="56">
        <f t="shared" si="6"/>
        <v>7051</v>
      </c>
      <c r="GC579" s="56">
        <f t="shared" si="5"/>
        <v>21</v>
      </c>
      <c r="GD579" s="56" t="str">
        <f t="shared" si="2"/>
        <v/>
      </c>
      <c r="GE579" s="56">
        <f t="shared" si="3"/>
        <v>0</v>
      </c>
      <c r="GF579" s="56" t="str">
        <f t="shared" si="4"/>
        <v/>
      </c>
      <c r="GG579" s="630"/>
      <c r="GH579" s="630"/>
      <c r="GI579" s="56"/>
      <c r="GJ579" s="56"/>
      <c r="GK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  <c r="HN579" s="56"/>
      <c r="HO579" s="56"/>
      <c r="HP579" s="56"/>
      <c r="HQ579" s="56"/>
      <c r="HR579" s="56"/>
      <c r="HS579" s="56"/>
      <c r="HT579" s="56"/>
      <c r="HU579" s="56"/>
      <c r="HV579" s="56"/>
      <c r="HW579" s="56"/>
      <c r="HX579" s="56"/>
      <c r="HY579" s="56"/>
      <c r="HZ579" s="56"/>
      <c r="IA579" s="56"/>
      <c r="IB579" s="56"/>
      <c r="IC579" s="56"/>
    </row>
    <row r="580" spans="174:237" ht="19" hidden="1" customHeight="1">
      <c r="FR580" s="1155" t="str">
        <f>FS586</f>
        <v>O-1: Without</v>
      </c>
      <c r="FS580" s="1156" t="s">
        <v>306</v>
      </c>
      <c r="FT580" s="1177">
        <f t="shared" si="7"/>
        <v>4782.2299999999996</v>
      </c>
      <c r="FU580" s="1178"/>
      <c r="FV580" s="56"/>
      <c r="FW580" s="56"/>
      <c r="FX580" s="56"/>
      <c r="FY580" s="56"/>
      <c r="FZ580" s="56"/>
      <c r="GA580" s="56"/>
      <c r="GB580" s="56">
        <f t="shared" si="6"/>
        <v>7401</v>
      </c>
      <c r="GC580" s="56">
        <f t="shared" si="5"/>
        <v>22</v>
      </c>
      <c r="GD580" s="56" t="str">
        <f t="shared" si="2"/>
        <v/>
      </c>
      <c r="GE580" s="56">
        <f t="shared" si="3"/>
        <v>0</v>
      </c>
      <c r="GF580" s="56" t="str">
        <f t="shared" si="4"/>
        <v/>
      </c>
      <c r="GG580" s="630"/>
      <c r="GH580" s="630"/>
      <c r="GI580" s="56"/>
      <c r="GJ580" s="56"/>
      <c r="GK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  <c r="HN580" s="56"/>
      <c r="HO580" s="56"/>
      <c r="HP580" s="56"/>
      <c r="HQ580" s="56"/>
      <c r="HR580" s="56"/>
      <c r="HS580" s="56"/>
      <c r="HT580" s="56"/>
      <c r="HU580" s="56"/>
      <c r="HV580" s="56"/>
      <c r="HW580" s="56"/>
      <c r="HX580" s="56"/>
      <c r="HY580" s="56"/>
      <c r="HZ580" s="56"/>
      <c r="IA580" s="56"/>
      <c r="IB580" s="56"/>
      <c r="IC580" s="56"/>
    </row>
    <row r="581" spans="174:237" ht="19" hidden="1" customHeight="1">
      <c r="FR581" s="1155" t="str">
        <f>FS559</f>
        <v>O-1: With dependent</v>
      </c>
      <c r="FS581" s="1156" t="s">
        <v>307</v>
      </c>
      <c r="FT581" s="1177">
        <f t="shared" si="7"/>
        <v>4387.3100000000004</v>
      </c>
      <c r="FU581" s="1178"/>
      <c r="FV581" s="56"/>
      <c r="FW581" s="56" t="s">
        <v>163</v>
      </c>
      <c r="FX581" s="56"/>
      <c r="FY581" s="56"/>
      <c r="FZ581" s="56"/>
      <c r="GA581" s="56"/>
      <c r="GB581" s="56">
        <f t="shared" si="6"/>
        <v>7751</v>
      </c>
      <c r="GC581" s="56">
        <f t="shared" si="5"/>
        <v>23</v>
      </c>
      <c r="GD581" s="56" t="str">
        <f t="shared" si="2"/>
        <v/>
      </c>
      <c r="GE581" s="56">
        <f t="shared" si="3"/>
        <v>0</v>
      </c>
      <c r="GF581" s="56" t="str">
        <f t="shared" si="4"/>
        <v/>
      </c>
      <c r="GG581" s="630"/>
      <c r="GH581" s="630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</row>
    <row r="582" spans="174:237" ht="19" hidden="1" customHeight="1">
      <c r="FR582" s="1155" t="str">
        <f>FS585</f>
        <v>O-2: Without</v>
      </c>
      <c r="FS582" s="1156" t="s">
        <v>308</v>
      </c>
      <c r="FT582" s="1177">
        <f t="shared" si="7"/>
        <v>4225.5600000000004</v>
      </c>
      <c r="FU582" s="1178"/>
      <c r="FV582" s="56"/>
      <c r="FW582" s="56" t="s">
        <v>309</v>
      </c>
      <c r="FX582" s="56"/>
      <c r="FY582" s="56"/>
      <c r="FZ582" s="56"/>
      <c r="GA582" s="56"/>
      <c r="GB582" s="56">
        <f t="shared" si="6"/>
        <v>8101</v>
      </c>
      <c r="GC582" s="56">
        <f t="shared" si="5"/>
        <v>24</v>
      </c>
      <c r="GD582" s="56" t="str">
        <f t="shared" si="2"/>
        <v/>
      </c>
      <c r="GE582" s="56">
        <f t="shared" si="3"/>
        <v>0</v>
      </c>
      <c r="GF582" s="56" t="str">
        <f t="shared" si="4"/>
        <v/>
      </c>
      <c r="GG582" s="630"/>
      <c r="GH582" s="630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</row>
    <row r="583" spans="174:237" ht="19" hidden="1" customHeight="1">
      <c r="FR583" s="1155" t="str">
        <f>FS558</f>
        <v>O-2: With dependent</v>
      </c>
      <c r="FS583" s="1156" t="s">
        <v>310</v>
      </c>
      <c r="FT583" s="1177">
        <f t="shared" si="7"/>
        <v>3915.89</v>
      </c>
      <c r="FU583" s="1178"/>
      <c r="FV583" s="56"/>
      <c r="FW583" s="56" t="s">
        <v>166</v>
      </c>
      <c r="FX583" s="56"/>
      <c r="FY583" s="56"/>
      <c r="FZ583" s="56"/>
      <c r="GA583" s="56"/>
      <c r="GB583" s="56">
        <f t="shared" si="6"/>
        <v>8451</v>
      </c>
      <c r="GC583" s="56">
        <f t="shared" si="5"/>
        <v>25</v>
      </c>
      <c r="GD583" s="56" t="str">
        <f t="shared" si="2"/>
        <v/>
      </c>
      <c r="GE583" s="56">
        <f t="shared" si="3"/>
        <v>0</v>
      </c>
      <c r="GF583" s="56" t="str">
        <f t="shared" si="4"/>
        <v/>
      </c>
      <c r="GG583" s="630"/>
      <c r="GH583" s="630"/>
      <c r="GI583" s="56"/>
      <c r="GJ583" s="56"/>
      <c r="GK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  <c r="HN583" s="56"/>
      <c r="HO583" s="56"/>
      <c r="HP583" s="56"/>
      <c r="HQ583" s="56"/>
      <c r="HR583" s="56"/>
      <c r="HS583" s="56"/>
      <c r="HT583" s="56"/>
      <c r="HU583" s="56"/>
      <c r="HV583" s="56"/>
      <c r="HW583" s="56"/>
      <c r="HX583" s="56"/>
      <c r="HY583" s="56"/>
      <c r="HZ583" s="56"/>
      <c r="IA583" s="56"/>
      <c r="IB583" s="56"/>
      <c r="IC583" s="56"/>
    </row>
    <row r="584" spans="174:237" ht="19" hidden="1" customHeight="1">
      <c r="FR584" s="1155" t="str">
        <f>FS584</f>
        <v>O-3: Without</v>
      </c>
      <c r="FS584" s="1156" t="s">
        <v>311</v>
      </c>
      <c r="FT584" s="1177">
        <f t="shared" si="7"/>
        <v>3138.27</v>
      </c>
      <c r="FU584" s="1178"/>
      <c r="FV584" s="56"/>
      <c r="FW584" s="56" t="s">
        <v>167</v>
      </c>
      <c r="FX584" s="56"/>
      <c r="FY584" s="56"/>
      <c r="FZ584" s="56"/>
      <c r="GA584" s="56"/>
      <c r="GB584" s="56">
        <f t="shared" si="6"/>
        <v>8801</v>
      </c>
      <c r="GC584" s="56">
        <f t="shared" si="5"/>
        <v>26</v>
      </c>
      <c r="GD584" s="56" t="str">
        <f t="shared" si="2"/>
        <v/>
      </c>
      <c r="GE584" s="56">
        <f t="shared" si="3"/>
        <v>0</v>
      </c>
      <c r="GF584" s="56" t="str">
        <f t="shared" si="4"/>
        <v/>
      </c>
      <c r="GG584" s="630"/>
      <c r="GH584" s="630"/>
      <c r="GI584" s="56"/>
      <c r="GJ584" s="56"/>
      <c r="GK584" s="56"/>
      <c r="GL584" s="56"/>
      <c r="GM584" s="56"/>
      <c r="GN584" s="56"/>
      <c r="GO584" s="56"/>
      <c r="GP584" s="56"/>
      <c r="GQ584" s="56"/>
      <c r="GR584" s="56"/>
      <c r="GS584" s="56"/>
      <c r="GT584" s="56"/>
      <c r="GU584" s="56"/>
      <c r="GV584" s="56"/>
      <c r="GW584" s="56"/>
      <c r="GX584" s="56"/>
      <c r="GY584" s="56"/>
      <c r="GZ584" s="56"/>
      <c r="HA584" s="56"/>
      <c r="HB584" s="56"/>
      <c r="HC584" s="56"/>
      <c r="HD584" s="56"/>
      <c r="HE584" s="56"/>
      <c r="HF584" s="56"/>
      <c r="HG584" s="56"/>
      <c r="HH584" s="56"/>
      <c r="HI584" s="56"/>
      <c r="HJ584" s="56"/>
      <c r="HK584" s="56"/>
      <c r="HL584" s="56"/>
      <c r="HM584" s="56"/>
      <c r="HN584" s="56"/>
      <c r="HO584" s="56"/>
      <c r="HP584" s="56"/>
      <c r="HQ584" s="56"/>
      <c r="HR584" s="56"/>
      <c r="HS584" s="56"/>
      <c r="HT584" s="56"/>
      <c r="HU584" s="56"/>
      <c r="HV584" s="56"/>
      <c r="HW584" s="56"/>
      <c r="HX584" s="56"/>
      <c r="HY584" s="56"/>
      <c r="HZ584" s="56"/>
      <c r="IA584" s="56"/>
      <c r="IB584" s="56"/>
      <c r="IC584" s="56"/>
    </row>
    <row r="585" spans="174:237" ht="19" hidden="1" customHeight="1">
      <c r="FR585" s="1155" t="str">
        <f>FS557</f>
        <v>O-3: With dependent</v>
      </c>
      <c r="FS585" s="1156" t="s">
        <v>312</v>
      </c>
      <c r="FT585" s="1177">
        <f t="shared" si="7"/>
        <v>2489.4299999999998</v>
      </c>
      <c r="FU585" s="1178"/>
      <c r="FV585" s="56"/>
      <c r="FW585" s="56"/>
      <c r="FX585" s="56"/>
      <c r="FY585" s="56"/>
      <c r="FZ585" s="56"/>
      <c r="GA585" s="56"/>
      <c r="GB585" s="56">
        <f t="shared" si="6"/>
        <v>9151</v>
      </c>
      <c r="GC585" s="56">
        <f t="shared" si="5"/>
        <v>27</v>
      </c>
      <c r="GD585" s="56" t="str">
        <f t="shared" si="2"/>
        <v/>
      </c>
      <c r="GE585" s="56">
        <f t="shared" si="3"/>
        <v>0</v>
      </c>
      <c r="GF585" s="56" t="str">
        <f t="shared" si="4"/>
        <v/>
      </c>
      <c r="GG585" s="630"/>
      <c r="GH585" s="630"/>
      <c r="GI585" s="56"/>
      <c r="GJ585" s="56"/>
      <c r="GK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  <c r="HN585" s="56"/>
      <c r="HO585" s="56"/>
      <c r="HP585" s="56"/>
      <c r="HQ585" s="56"/>
      <c r="HR585" s="56"/>
      <c r="HS585" s="56"/>
      <c r="HT585" s="56"/>
      <c r="HU585" s="56"/>
      <c r="HV585" s="56"/>
      <c r="HW585" s="56"/>
      <c r="HX585" s="56"/>
      <c r="HY585" s="56"/>
      <c r="HZ585" s="56"/>
      <c r="IA585" s="56"/>
      <c r="IB585" s="56"/>
      <c r="IC585" s="56"/>
    </row>
    <row r="586" spans="174:237" ht="19" hidden="1" customHeight="1">
      <c r="FR586" s="1155" t="str">
        <f>FS583</f>
        <v>O-4: Without</v>
      </c>
      <c r="FS586" s="1156" t="s">
        <v>313</v>
      </c>
      <c r="FT586" s="1177">
        <f t="shared" si="7"/>
        <v>2096.25</v>
      </c>
      <c r="FU586" s="1178"/>
      <c r="FV586" s="56"/>
      <c r="FW586" s="56"/>
      <c r="FX586" s="56"/>
      <c r="FY586" s="56"/>
      <c r="FZ586" s="56"/>
      <c r="GA586" s="56"/>
      <c r="GB586" s="56">
        <f t="shared" si="6"/>
        <v>9501</v>
      </c>
      <c r="GC586" s="56">
        <f t="shared" si="5"/>
        <v>28</v>
      </c>
      <c r="GD586" s="56" t="str">
        <f t="shared" si="2"/>
        <v/>
      </c>
      <c r="GE586" s="56">
        <f t="shared" si="3"/>
        <v>0</v>
      </c>
      <c r="GF586" s="56" t="str">
        <f t="shared" si="4"/>
        <v/>
      </c>
      <c r="GG586" s="630"/>
      <c r="GH586" s="630"/>
      <c r="GI586" s="56"/>
      <c r="GJ586" s="56"/>
      <c r="GK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  <c r="HN586" s="56"/>
      <c r="HO586" s="56"/>
      <c r="HP586" s="56"/>
      <c r="HQ586" s="56"/>
      <c r="HR586" s="56"/>
      <c r="HS586" s="56"/>
      <c r="HT586" s="56"/>
      <c r="HU586" s="56"/>
      <c r="HV586" s="56"/>
      <c r="HW586" s="56"/>
      <c r="HX586" s="56"/>
      <c r="HY586" s="56"/>
      <c r="HZ586" s="56"/>
      <c r="IA586" s="56"/>
      <c r="IB586" s="56"/>
      <c r="IC586" s="56"/>
    </row>
    <row r="587" spans="174:237" ht="19" hidden="1" customHeight="1">
      <c r="FR587" s="1155" t="str">
        <f>FS556</f>
        <v>O-4: With dependent</v>
      </c>
      <c r="FS587" s="1156" t="s">
        <v>314</v>
      </c>
      <c r="FT587" s="1177">
        <f t="shared" si="7"/>
        <v>3388.77</v>
      </c>
      <c r="FU587" s="1178"/>
      <c r="FV587" s="56"/>
      <c r="FW587" s="56"/>
      <c r="FX587" s="56"/>
      <c r="FY587" s="56"/>
      <c r="FZ587" s="56"/>
      <c r="GA587" s="56"/>
      <c r="GB587" s="56">
        <f t="shared" si="6"/>
        <v>9851</v>
      </c>
      <c r="GC587" s="56">
        <f t="shared" si="5"/>
        <v>29</v>
      </c>
      <c r="GD587" s="56" t="str">
        <f t="shared" si="2"/>
        <v/>
      </c>
      <c r="GE587" s="56">
        <f t="shared" si="3"/>
        <v>0</v>
      </c>
      <c r="GF587" s="56" t="str">
        <f t="shared" si="4"/>
        <v/>
      </c>
      <c r="GG587" s="630"/>
      <c r="GH587" s="630"/>
      <c r="GI587" s="56"/>
      <c r="GJ587" s="56"/>
      <c r="GK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  <c r="HN587" s="56"/>
      <c r="HO587" s="56"/>
      <c r="HP587" s="56"/>
      <c r="HQ587" s="56"/>
      <c r="HR587" s="56"/>
      <c r="HS587" s="56"/>
      <c r="HT587" s="56"/>
      <c r="HU587" s="56"/>
      <c r="HV587" s="56"/>
      <c r="HW587" s="56"/>
      <c r="HX587" s="56"/>
      <c r="HY587" s="56"/>
      <c r="HZ587" s="56"/>
      <c r="IA587" s="56"/>
      <c r="IB587" s="56"/>
      <c r="IC587" s="56"/>
    </row>
    <row r="588" spans="174:237" ht="19" hidden="1" customHeight="1">
      <c r="FR588" s="1155" t="str">
        <f>FS582</f>
        <v>O-5: Without</v>
      </c>
      <c r="FS588" s="1156" t="s">
        <v>315</v>
      </c>
      <c r="FT588" s="1177">
        <f t="shared" si="7"/>
        <v>2880.83</v>
      </c>
      <c r="FU588" s="1178"/>
      <c r="FV588" s="56"/>
      <c r="FW588" s="56"/>
      <c r="FX588" s="56"/>
      <c r="FY588" s="56"/>
      <c r="FZ588" s="56"/>
      <c r="GA588" s="56"/>
      <c r="GC588" s="56"/>
      <c r="GD588" s="56"/>
      <c r="GE588" s="56"/>
      <c r="GF588" s="56">
        <f>SUM(GF559:GF587)</f>
        <v>0</v>
      </c>
      <c r="GG588" s="630"/>
      <c r="GH588" s="630"/>
      <c r="GI588" s="56"/>
      <c r="GJ588" s="56"/>
      <c r="GK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  <c r="HN588" s="56"/>
      <c r="HO588" s="56"/>
      <c r="HP588" s="56"/>
      <c r="HQ588" s="56"/>
      <c r="HR588" s="56"/>
      <c r="HS588" s="56"/>
      <c r="HT588" s="56"/>
      <c r="HU588" s="56"/>
      <c r="HV588" s="56"/>
      <c r="HW588" s="56"/>
      <c r="HX588" s="56"/>
      <c r="HY588" s="56"/>
      <c r="HZ588" s="56"/>
      <c r="IA588" s="56"/>
      <c r="IB588" s="56"/>
      <c r="IC588" s="56"/>
    </row>
    <row r="589" spans="174:237" ht="23" hidden="1" customHeight="1">
      <c r="FR589" s="1155" t="str">
        <f>FS555</f>
        <v>O-5: With dependent</v>
      </c>
      <c r="FS589" s="1156" t="s">
        <v>316</v>
      </c>
      <c r="FT589" s="1177">
        <f t="shared" si="7"/>
        <v>2477.2399999999998</v>
      </c>
      <c r="FU589" s="1178"/>
      <c r="FV589" s="56"/>
      <c r="FW589" s="56"/>
      <c r="FX589" s="56"/>
      <c r="FY589" s="56"/>
      <c r="FZ589" s="56"/>
      <c r="GA589" s="56"/>
      <c r="GB589" s="1179" t="s">
        <v>249</v>
      </c>
      <c r="GC589" s="1180">
        <f>GC590</f>
        <v>18000</v>
      </c>
      <c r="GD589" s="56"/>
      <c r="GE589" s="1181">
        <f>IF(GF551="",0,VLOOKUP(GF551,GB:GC,2,FALSE))</f>
        <v>0</v>
      </c>
      <c r="GF589" s="56"/>
      <c r="GG589" s="630"/>
      <c r="GH589" s="630"/>
      <c r="GI589" s="56"/>
      <c r="GJ589" s="56"/>
      <c r="GK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  <c r="HN589" s="56"/>
      <c r="HO589" s="56"/>
      <c r="HP589" s="56"/>
      <c r="HQ589" s="56"/>
      <c r="HR589" s="56"/>
      <c r="HS589" s="56"/>
      <c r="HT589" s="56"/>
      <c r="HU589" s="56"/>
      <c r="HV589" s="56"/>
      <c r="HW589" s="56"/>
      <c r="HX589" s="56"/>
      <c r="HY589" s="56"/>
      <c r="HZ589" s="56"/>
      <c r="IA589" s="56"/>
      <c r="IB589" s="56"/>
      <c r="IC589" s="56"/>
    </row>
    <row r="590" spans="174:237" ht="19" hidden="1" customHeight="1">
      <c r="FR590" s="1155" t="str">
        <f>FS581</f>
        <v>O-6: Without</v>
      </c>
      <c r="FS590" s="1156" t="s">
        <v>317</v>
      </c>
      <c r="FT590" s="1177">
        <f t="shared" si="7"/>
        <v>3978.49</v>
      </c>
      <c r="FU590" s="1178"/>
      <c r="FV590" s="56"/>
      <c r="FW590" s="56"/>
      <c r="FX590" s="56"/>
      <c r="FY590" s="56"/>
      <c r="FZ590" s="56"/>
      <c r="GA590" s="56"/>
      <c r="GB590" s="1179" t="s">
        <v>251</v>
      </c>
      <c r="GC590" s="1180">
        <f>GC591</f>
        <v>18000</v>
      </c>
      <c r="GD590" s="56"/>
      <c r="GE590" s="56"/>
      <c r="GF590" s="56"/>
      <c r="GG590" s="630"/>
      <c r="GH590" s="630"/>
      <c r="GI590" s="56"/>
      <c r="GJ590" s="56"/>
      <c r="GK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  <c r="HN590" s="56"/>
      <c r="HO590" s="56"/>
      <c r="HP590" s="56"/>
      <c r="HQ590" s="56"/>
      <c r="HR590" s="56"/>
      <c r="HS590" s="56"/>
      <c r="HT590" s="56"/>
      <c r="HU590" s="56"/>
      <c r="HV590" s="56"/>
      <c r="HW590" s="56"/>
      <c r="HX590" s="56"/>
      <c r="HY590" s="56"/>
      <c r="HZ590" s="56"/>
      <c r="IA590" s="56"/>
      <c r="IB590" s="56"/>
      <c r="IC590" s="56"/>
    </row>
    <row r="591" spans="174:237" ht="19" hidden="1" customHeight="1">
      <c r="FR591" s="1155" t="str">
        <f>FS554</f>
        <v>O-6: With dependent</v>
      </c>
      <c r="FS591" s="1156" t="s">
        <v>318</v>
      </c>
      <c r="FT591" s="1177">
        <f t="shared" si="7"/>
        <v>3533.16</v>
      </c>
      <c r="FU591" s="1178"/>
      <c r="FV591" s="56"/>
      <c r="FW591" s="56"/>
      <c r="FX591" s="56"/>
      <c r="FY591" s="56"/>
      <c r="FZ591" s="56"/>
      <c r="GA591" s="56"/>
      <c r="GB591" s="1179" t="s">
        <v>253</v>
      </c>
      <c r="GC591" s="1180">
        <f>GC592</f>
        <v>18000</v>
      </c>
      <c r="GD591" s="56"/>
      <c r="GE591" s="56"/>
      <c r="GF591" s="56"/>
      <c r="GG591" s="630"/>
      <c r="GH591" s="630"/>
      <c r="GI591" s="56"/>
      <c r="GJ591" s="56"/>
      <c r="GK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  <c r="HN591" s="56"/>
      <c r="HO591" s="56"/>
      <c r="HP591" s="56"/>
      <c r="HQ591" s="56"/>
      <c r="HR591" s="56"/>
      <c r="HS591" s="56"/>
      <c r="HT591" s="56"/>
      <c r="HU591" s="56"/>
      <c r="HV591" s="56"/>
      <c r="HW591" s="56"/>
      <c r="HX591" s="56"/>
      <c r="HY591" s="56"/>
      <c r="HZ591" s="56"/>
      <c r="IA591" s="56"/>
      <c r="IB591" s="56"/>
      <c r="IC591" s="56"/>
    </row>
    <row r="592" spans="174:237" ht="19" hidden="1" customHeight="1">
      <c r="FR592" s="1155" t="str">
        <f>FS580</f>
        <v>O-7: Without</v>
      </c>
      <c r="FS592" s="1156" t="s">
        <v>319</v>
      </c>
      <c r="FT592" s="1177">
        <f t="shared" si="7"/>
        <v>2969.53</v>
      </c>
      <c r="FU592" s="1178"/>
      <c r="FV592" s="56"/>
      <c r="FW592" s="56"/>
      <c r="FX592" s="56"/>
      <c r="FY592" s="56"/>
      <c r="FZ592" s="56"/>
      <c r="GA592" s="56"/>
      <c r="GB592" s="1179" t="s">
        <v>255</v>
      </c>
      <c r="GC592" s="1180">
        <f>GC593</f>
        <v>18000</v>
      </c>
      <c r="GD592" s="56"/>
      <c r="GE592" s="56"/>
      <c r="GF592" s="56"/>
      <c r="GG592" s="630"/>
      <c r="GH592" s="630"/>
      <c r="GI592" s="56"/>
      <c r="GJ592" s="56"/>
      <c r="GK592" s="56"/>
      <c r="GL592" s="56"/>
      <c r="GM592" s="56"/>
      <c r="GN592" s="56"/>
      <c r="GO592" s="56"/>
      <c r="GP592" s="56"/>
      <c r="GQ592" s="56"/>
      <c r="GR592" s="56"/>
      <c r="GS592" s="56"/>
      <c r="GT592" s="56"/>
      <c r="GU592" s="56"/>
      <c r="GV592" s="56"/>
      <c r="GW592" s="56"/>
      <c r="GX592" s="56"/>
      <c r="GY592" s="56"/>
      <c r="GZ592" s="56"/>
      <c r="HA592" s="56"/>
      <c r="HB592" s="56"/>
      <c r="HC592" s="56"/>
      <c r="HD592" s="56"/>
      <c r="HE592" s="56"/>
      <c r="HF592" s="56"/>
      <c r="HG592" s="56"/>
      <c r="HH592" s="56"/>
      <c r="HI592" s="56"/>
      <c r="HJ592" s="56"/>
      <c r="HK592" s="56"/>
      <c r="HL592" s="56"/>
      <c r="HM592" s="56"/>
      <c r="HN592" s="56"/>
      <c r="HO592" s="56"/>
      <c r="HP592" s="56"/>
      <c r="HQ592" s="56"/>
      <c r="HR592" s="56"/>
      <c r="HS592" s="56"/>
      <c r="HT592" s="56"/>
      <c r="HU592" s="56"/>
      <c r="HV592" s="56"/>
      <c r="HW592" s="56"/>
      <c r="HX592" s="56"/>
      <c r="HY592" s="56"/>
      <c r="HZ592" s="56"/>
      <c r="IA592" s="56"/>
      <c r="IB592" s="56"/>
      <c r="IC592" s="56"/>
    </row>
    <row r="593" spans="174:237" ht="19" hidden="1" customHeight="1">
      <c r="FR593" s="1155" t="str">
        <f>FS553</f>
        <v>O-7: With dependent</v>
      </c>
      <c r="FS593" s="1156" t="s">
        <v>320</v>
      </c>
      <c r="FT593" s="1177">
        <f t="shared" si="7"/>
        <v>2637.29</v>
      </c>
      <c r="FU593" s="1178"/>
      <c r="FV593" s="56"/>
      <c r="FW593" s="56"/>
      <c r="FX593" s="56"/>
      <c r="FY593" s="56"/>
      <c r="FZ593" s="56"/>
      <c r="GA593" s="56"/>
      <c r="GB593" s="1179" t="s">
        <v>257</v>
      </c>
      <c r="GC593" s="1180">
        <f>FW613</f>
        <v>18000</v>
      </c>
      <c r="GD593" s="56"/>
      <c r="GE593" s="56"/>
      <c r="GF593" s="56"/>
      <c r="GG593" s="630"/>
      <c r="GH593" s="630"/>
      <c r="GI593" s="56"/>
      <c r="GJ593" s="56"/>
      <c r="GK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  <c r="HN593" s="56"/>
      <c r="HO593" s="56"/>
      <c r="HP593" s="56"/>
      <c r="HQ593" s="56"/>
      <c r="HR593" s="56"/>
      <c r="HS593" s="56"/>
      <c r="HT593" s="56"/>
      <c r="HU593" s="56"/>
      <c r="HV593" s="56"/>
      <c r="HW593" s="56"/>
      <c r="HX593" s="56"/>
      <c r="HY593" s="56"/>
      <c r="HZ593" s="56"/>
      <c r="IA593" s="56"/>
      <c r="IB593" s="56"/>
      <c r="IC593" s="56"/>
    </row>
    <row r="594" spans="174:237" ht="19" hidden="1" customHeight="1">
      <c r="FR594" s="1155" t="str">
        <f>FS579</f>
        <v>O-8: Without</v>
      </c>
      <c r="FS594" s="1156" t="s">
        <v>321</v>
      </c>
      <c r="FT594" s="1177">
        <f t="shared" si="7"/>
        <v>2207.5500000000002</v>
      </c>
      <c r="FU594" s="1178"/>
      <c r="FV594" s="56"/>
      <c r="FW594" s="56"/>
      <c r="FX594" s="56"/>
      <c r="FY594" s="56"/>
      <c r="FZ594" s="56"/>
      <c r="GA594" s="56"/>
      <c r="GB594" s="1179" t="s">
        <v>259</v>
      </c>
      <c r="GC594" s="1180">
        <f>FW614</f>
        <v>17500</v>
      </c>
      <c r="GD594" s="56"/>
      <c r="GE594" s="56"/>
      <c r="GF594" s="56"/>
      <c r="GG594" s="630"/>
      <c r="GH594" s="630"/>
      <c r="GI594" s="56"/>
      <c r="GJ594" s="56"/>
      <c r="GK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  <c r="HN594" s="56"/>
      <c r="HO594" s="56"/>
      <c r="HP594" s="56"/>
      <c r="HQ594" s="56"/>
      <c r="HR594" s="56"/>
      <c r="HS594" s="56"/>
      <c r="HT594" s="56"/>
      <c r="HU594" s="56"/>
      <c r="HV594" s="56"/>
      <c r="HW594" s="56"/>
      <c r="HX594" s="56"/>
      <c r="HY594" s="56"/>
      <c r="HZ594" s="56"/>
      <c r="IA594" s="56"/>
      <c r="IB594" s="56"/>
      <c r="IC594" s="56"/>
    </row>
    <row r="595" spans="174:237" ht="19" hidden="1" customHeight="1">
      <c r="FR595" s="1155" t="str">
        <f>FS552</f>
        <v>O-8: With dependent</v>
      </c>
      <c r="FS595" s="1156" t="s">
        <v>322</v>
      </c>
      <c r="FT595" s="1177">
        <f t="shared" si="7"/>
        <v>2901.73</v>
      </c>
      <c r="FU595" s="1178"/>
      <c r="FV595" s="56"/>
      <c r="FW595" s="56"/>
      <c r="FX595" s="56"/>
      <c r="FY595" s="56"/>
      <c r="FZ595" s="56"/>
      <c r="GA595" s="56"/>
      <c r="GB595" s="1179" t="s">
        <v>261</v>
      </c>
      <c r="GC595" s="1180">
        <f>FW615</f>
        <v>17000</v>
      </c>
      <c r="GD595" s="56"/>
      <c r="GE595" s="56"/>
      <c r="GF595" s="56"/>
      <c r="GG595" s="630"/>
      <c r="GH595" s="630"/>
      <c r="GI595" s="56"/>
      <c r="GJ595" s="56"/>
      <c r="GK595" s="56"/>
      <c r="GL595" s="56"/>
      <c r="GM595" s="56"/>
      <c r="GN595" s="56"/>
      <c r="GO595" s="56"/>
      <c r="GP595" s="56"/>
      <c r="GQ595" s="56"/>
      <c r="GR595" s="56"/>
      <c r="GS595" s="56"/>
      <c r="GT595" s="56"/>
      <c r="GU595" s="56"/>
      <c r="GV595" s="56"/>
      <c r="GW595" s="56"/>
      <c r="GX595" s="56"/>
      <c r="GY595" s="56"/>
      <c r="GZ595" s="56"/>
      <c r="HA595" s="56"/>
      <c r="HB595" s="56"/>
      <c r="HC595" s="56"/>
      <c r="HD595" s="56"/>
      <c r="HE595" s="56"/>
      <c r="HF595" s="56"/>
      <c r="HG595" s="56"/>
      <c r="HH595" s="56"/>
      <c r="HI595" s="56"/>
      <c r="HJ595" s="56"/>
      <c r="HK595" s="56"/>
      <c r="HL595" s="56"/>
      <c r="HM595" s="56"/>
      <c r="HN595" s="56"/>
      <c r="HO595" s="56"/>
      <c r="HP595" s="56"/>
      <c r="HQ595" s="56"/>
      <c r="HR595" s="56"/>
      <c r="HS595" s="56"/>
      <c r="HT595" s="56"/>
      <c r="HU595" s="56"/>
      <c r="HV595" s="56"/>
      <c r="HW595" s="56"/>
      <c r="HX595" s="56"/>
      <c r="HY595" s="56"/>
      <c r="HZ595" s="56"/>
      <c r="IA595" s="56"/>
      <c r="IB595" s="56"/>
      <c r="IC595" s="56"/>
    </row>
    <row r="596" spans="174:237" ht="19" hidden="1" customHeight="1">
      <c r="FR596" s="1155" t="str">
        <f>FS578</f>
        <v>O-9: Without</v>
      </c>
      <c r="FS596" s="1156" t="s">
        <v>323</v>
      </c>
      <c r="FT596" s="1177">
        <f t="shared" si="7"/>
        <v>2663.36</v>
      </c>
      <c r="FU596" s="1178"/>
      <c r="FV596" s="56"/>
      <c r="FW596" s="56"/>
      <c r="FX596" s="56"/>
      <c r="FY596" s="56"/>
      <c r="FZ596" s="56"/>
      <c r="GA596" s="56"/>
      <c r="GB596" s="1179" t="s">
        <v>263</v>
      </c>
      <c r="GC596" s="1180">
        <f>FW616</f>
        <v>14500</v>
      </c>
      <c r="GD596" s="56"/>
      <c r="GE596" s="56"/>
      <c r="GF596" s="56"/>
      <c r="GG596" s="630"/>
      <c r="GH596" s="630"/>
      <c r="GI596" s="56"/>
      <c r="GJ596" s="56"/>
      <c r="GK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  <c r="HN596" s="56"/>
      <c r="HO596" s="56"/>
      <c r="HP596" s="56"/>
      <c r="HQ596" s="56"/>
      <c r="HR596" s="56"/>
      <c r="HS596" s="56"/>
      <c r="HT596" s="56"/>
      <c r="HU596" s="56"/>
      <c r="HV596" s="56"/>
      <c r="HW596" s="56"/>
      <c r="HX596" s="56"/>
      <c r="HY596" s="56"/>
      <c r="HZ596" s="56"/>
      <c r="IA596" s="56"/>
      <c r="IB596" s="56"/>
      <c r="IC596" s="56"/>
    </row>
    <row r="597" spans="174:237" ht="19" hidden="1" customHeight="1">
      <c r="FR597" s="1155" t="str">
        <f>FS551</f>
        <v>O-9: With dependent</v>
      </c>
      <c r="FS597" s="1156" t="s">
        <v>324</v>
      </c>
      <c r="FT597" s="1177">
        <f t="shared" si="7"/>
        <v>2275.44</v>
      </c>
      <c r="FU597" s="1178"/>
      <c r="FV597" s="56"/>
      <c r="FW597" s="56"/>
      <c r="FX597" s="56"/>
      <c r="FY597" s="56"/>
      <c r="FZ597" s="56"/>
      <c r="GA597" s="56"/>
      <c r="GB597" s="1179" t="s">
        <v>265</v>
      </c>
      <c r="GC597" s="1180">
        <f>GC605</f>
        <v>13500</v>
      </c>
      <c r="GD597" s="56"/>
      <c r="GE597" s="56"/>
      <c r="GF597" s="56"/>
      <c r="GG597" s="630"/>
      <c r="GH597" s="630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</row>
    <row r="598" spans="174:237" ht="19" hidden="1" customHeight="1">
      <c r="FR598" s="1155" t="str">
        <f>FS577</f>
        <v>O-10: Without</v>
      </c>
      <c r="FS598" s="1156" t="s">
        <v>325</v>
      </c>
      <c r="FT598" s="1177">
        <f t="shared" si="7"/>
        <v>2202.8200000000002</v>
      </c>
      <c r="FU598" s="1178"/>
      <c r="FV598" s="56"/>
      <c r="FW598" s="56"/>
      <c r="FX598" s="56"/>
      <c r="FY598" s="56"/>
      <c r="FZ598" s="56"/>
      <c r="GA598" s="56"/>
      <c r="GB598" s="1179" t="s">
        <v>267</v>
      </c>
      <c r="GC598" s="1180">
        <f>GC606</f>
        <v>12000</v>
      </c>
      <c r="GD598" s="56"/>
      <c r="GE598" s="56"/>
      <c r="GF598" s="56"/>
      <c r="GG598" s="630"/>
      <c r="GH598" s="630"/>
      <c r="GI598" s="56"/>
      <c r="GJ598" s="56"/>
      <c r="GK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  <c r="HN598" s="56"/>
      <c r="HO598" s="56"/>
      <c r="HP598" s="56"/>
      <c r="HQ598" s="56"/>
      <c r="HR598" s="56"/>
      <c r="HS598" s="56"/>
      <c r="HT598" s="56"/>
      <c r="HU598" s="56"/>
      <c r="HV598" s="56"/>
      <c r="HW598" s="56"/>
      <c r="HX598" s="56"/>
      <c r="HY598" s="56"/>
      <c r="HZ598" s="56"/>
      <c r="IA598" s="56"/>
      <c r="IB598" s="56"/>
      <c r="IC598" s="56"/>
    </row>
    <row r="599" spans="174:237" ht="19" hidden="1" customHeight="1">
      <c r="FR599" s="1155" t="str">
        <f>FS550</f>
        <v>O-10: With dependent</v>
      </c>
      <c r="FS599" s="1156" t="s">
        <v>326</v>
      </c>
      <c r="FT599" s="1177">
        <f t="shared" si="7"/>
        <v>2202.8200000000002</v>
      </c>
      <c r="FU599" s="1178"/>
      <c r="FV599" s="56"/>
      <c r="FW599" s="56"/>
      <c r="FX599" s="56"/>
      <c r="FY599" s="56"/>
      <c r="FZ599" s="56"/>
      <c r="GA599" s="56"/>
      <c r="GB599" s="1179" t="s">
        <v>269</v>
      </c>
      <c r="GC599" s="1180">
        <f>GC604</f>
        <v>14500</v>
      </c>
      <c r="GD599" s="56"/>
      <c r="GE599" s="56"/>
      <c r="GF599" s="56"/>
      <c r="GG599" s="630"/>
      <c r="GH599" s="630"/>
      <c r="GI599" s="56"/>
      <c r="GJ599" s="56"/>
      <c r="GK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  <c r="HN599" s="56"/>
      <c r="HO599" s="56"/>
      <c r="HP599" s="56"/>
      <c r="HQ599" s="56"/>
      <c r="HR599" s="56"/>
      <c r="HS599" s="56"/>
      <c r="HT599" s="56"/>
      <c r="HU599" s="56"/>
      <c r="HV599" s="56"/>
      <c r="HW599" s="56"/>
      <c r="HX599" s="56"/>
      <c r="HY599" s="56"/>
      <c r="HZ599" s="56"/>
      <c r="IA599" s="56"/>
      <c r="IB599" s="56"/>
      <c r="IC599" s="56"/>
    </row>
    <row r="600" spans="174:237" ht="19" hidden="1" customHeight="1">
      <c r="FS600" s="1156" t="s">
        <v>327</v>
      </c>
      <c r="FT600" s="1177">
        <f t="shared" si="7"/>
        <v>2202.8200000000002</v>
      </c>
      <c r="FU600" s="1178"/>
      <c r="FV600" s="56"/>
      <c r="FW600" s="56"/>
      <c r="FX600" s="56"/>
      <c r="FY600" s="56"/>
      <c r="FZ600" s="56"/>
      <c r="GA600" s="56"/>
      <c r="GB600" s="1179" t="s">
        <v>271</v>
      </c>
      <c r="GC600" s="1180">
        <f>GC605</f>
        <v>13500</v>
      </c>
      <c r="GD600" s="56"/>
      <c r="GE600" s="56"/>
      <c r="GF600" s="56"/>
      <c r="GG600" s="630"/>
      <c r="GH600" s="630"/>
      <c r="GI600" s="56"/>
      <c r="GJ600" s="56"/>
      <c r="GK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  <c r="HN600" s="56"/>
      <c r="HO600" s="56"/>
      <c r="HP600" s="56"/>
      <c r="HQ600" s="56"/>
      <c r="HR600" s="56"/>
      <c r="HS600" s="56"/>
      <c r="HT600" s="56"/>
      <c r="HU600" s="56"/>
      <c r="HV600" s="56"/>
      <c r="HW600" s="56"/>
      <c r="HX600" s="56"/>
      <c r="HY600" s="56"/>
      <c r="HZ600" s="56"/>
      <c r="IA600" s="56"/>
      <c r="IB600" s="56"/>
      <c r="IC600" s="56"/>
    </row>
    <row r="601" spans="174:237" ht="19" hidden="1" customHeight="1">
      <c r="FS601" s="1156" t="s">
        <v>328</v>
      </c>
      <c r="FT601" s="1177">
        <f t="shared" si="7"/>
        <v>2171.5300000000002</v>
      </c>
      <c r="FU601" s="1178"/>
      <c r="FV601" s="56"/>
      <c r="FW601" s="56"/>
      <c r="FX601" s="56"/>
      <c r="FY601" s="56"/>
      <c r="FZ601" s="56"/>
      <c r="GA601" s="56"/>
      <c r="GB601" s="1179" t="s">
        <v>273</v>
      </c>
      <c r="GC601" s="1180">
        <f>GC606</f>
        <v>12000</v>
      </c>
      <c r="GD601" s="56"/>
      <c r="GE601" s="56"/>
      <c r="GF601" s="56"/>
      <c r="GG601" s="630"/>
      <c r="GH601" s="630"/>
      <c r="GI601" s="56"/>
      <c r="GJ601" s="56"/>
      <c r="GK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  <c r="HN601" s="56"/>
      <c r="HO601" s="56"/>
      <c r="HP601" s="56"/>
      <c r="HQ601" s="56"/>
      <c r="HR601" s="56"/>
      <c r="HS601" s="56"/>
      <c r="HT601" s="56"/>
      <c r="HU601" s="56"/>
      <c r="HV601" s="56"/>
      <c r="HW601" s="56"/>
      <c r="HX601" s="56"/>
      <c r="HY601" s="56"/>
      <c r="HZ601" s="56"/>
      <c r="IA601" s="56"/>
      <c r="IB601" s="56"/>
      <c r="IC601" s="56"/>
    </row>
    <row r="602" spans="174:237" ht="19" hidden="1" customHeight="1">
      <c r="FS602" s="1156" t="s">
        <v>329</v>
      </c>
      <c r="FT602" s="1177">
        <f t="shared" si="7"/>
        <v>1867.1</v>
      </c>
      <c r="FU602" s="1178"/>
      <c r="FV602" s="56"/>
      <c r="FW602" s="56"/>
      <c r="FX602" s="56"/>
      <c r="FY602" s="56"/>
      <c r="FZ602" s="56"/>
      <c r="GA602" s="56"/>
      <c r="GB602" s="1179" t="s">
        <v>275</v>
      </c>
      <c r="GC602" s="1180">
        <f>FW614</f>
        <v>17500</v>
      </c>
      <c r="GD602" s="56"/>
      <c r="GE602" s="56"/>
      <c r="GF602" s="56"/>
      <c r="GG602" s="630"/>
      <c r="GH602" s="630"/>
      <c r="GI602" s="56"/>
      <c r="GJ602" s="56"/>
      <c r="GK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  <c r="HN602" s="56"/>
      <c r="HO602" s="56"/>
      <c r="HP602" s="56"/>
      <c r="HQ602" s="56"/>
      <c r="HR602" s="56"/>
      <c r="HS602" s="56"/>
      <c r="HT602" s="56"/>
      <c r="HU602" s="56"/>
      <c r="HV602" s="56"/>
      <c r="HW602" s="56"/>
      <c r="HX602" s="56"/>
      <c r="HY602" s="56"/>
      <c r="HZ602" s="56"/>
      <c r="IA602" s="56"/>
      <c r="IB602" s="56"/>
      <c r="IC602" s="56"/>
    </row>
    <row r="603" spans="174:237" ht="19" hidden="1" customHeight="1">
      <c r="FS603" s="1156" t="s">
        <v>330</v>
      </c>
      <c r="FT603" s="1177">
        <f>FW576</f>
        <v>1724.5</v>
      </c>
      <c r="FU603" s="1178"/>
      <c r="FV603" s="56"/>
      <c r="FW603" s="56"/>
      <c r="FX603" s="56"/>
      <c r="FY603" s="56"/>
      <c r="FZ603" s="56"/>
      <c r="GA603" s="56"/>
      <c r="GB603" s="1179" t="s">
        <v>277</v>
      </c>
      <c r="GC603" s="1180">
        <f>FW615</f>
        <v>17000</v>
      </c>
      <c r="GD603" s="56"/>
      <c r="GE603" s="56"/>
      <c r="GF603" s="56"/>
      <c r="GG603" s="630"/>
      <c r="GH603" s="630"/>
      <c r="GI603" s="56"/>
      <c r="GJ603" s="56"/>
      <c r="GK603" s="56"/>
      <c r="GL603" s="56"/>
      <c r="GM603" s="56"/>
      <c r="GN603" s="56"/>
      <c r="GO603" s="56"/>
      <c r="GP603" s="56"/>
      <c r="GQ603" s="56"/>
      <c r="GR603" s="56"/>
      <c r="GS603" s="56"/>
      <c r="GT603" s="56"/>
      <c r="GU603" s="56"/>
      <c r="GV603" s="56"/>
      <c r="GW603" s="56"/>
      <c r="GX603" s="56"/>
      <c r="GY603" s="56"/>
      <c r="GZ603" s="56"/>
      <c r="HA603" s="56"/>
      <c r="HB603" s="56"/>
      <c r="HC603" s="56"/>
      <c r="HD603" s="56"/>
      <c r="HE603" s="56"/>
      <c r="HF603" s="56"/>
      <c r="HG603" s="56"/>
      <c r="HH603" s="56"/>
      <c r="HI603" s="56"/>
      <c r="HJ603" s="56"/>
      <c r="HK603" s="56"/>
      <c r="HL603" s="56"/>
      <c r="HM603" s="56"/>
      <c r="HN603" s="56"/>
      <c r="HO603" s="56"/>
      <c r="HP603" s="56"/>
      <c r="HQ603" s="56"/>
      <c r="HR603" s="56"/>
      <c r="HS603" s="56"/>
      <c r="HT603" s="56"/>
      <c r="HU603" s="56"/>
      <c r="HV603" s="56"/>
      <c r="HW603" s="56"/>
      <c r="HX603" s="56"/>
      <c r="HY603" s="56"/>
      <c r="HZ603" s="56"/>
      <c r="IA603" s="56"/>
      <c r="IB603" s="56"/>
      <c r="IC603" s="56"/>
    </row>
    <row r="604" spans="174:237" ht="19" hidden="1" customHeight="1">
      <c r="FT604" s="1"/>
      <c r="FU604" s="56"/>
      <c r="FV604" s="56"/>
      <c r="FW604" s="56"/>
      <c r="FX604" s="56"/>
      <c r="FY604" s="56"/>
      <c r="FZ604" s="56"/>
      <c r="GA604" s="56"/>
      <c r="GB604" s="1179" t="s">
        <v>279</v>
      </c>
      <c r="GC604" s="1180">
        <f>FW616</f>
        <v>14500</v>
      </c>
      <c r="GD604" s="56"/>
      <c r="GE604" s="56"/>
      <c r="GF604" s="56"/>
      <c r="GG604" s="630"/>
      <c r="GH604" s="630"/>
      <c r="GI604" s="56"/>
      <c r="GJ604" s="56"/>
      <c r="GK604" s="56"/>
      <c r="GL604" s="56"/>
      <c r="GM604" s="56"/>
      <c r="GN604" s="56"/>
      <c r="GO604" s="56"/>
      <c r="GP604" s="56"/>
      <c r="GQ604" s="56"/>
      <c r="GR604" s="56"/>
      <c r="GS604" s="56"/>
      <c r="GT604" s="56"/>
      <c r="GU604" s="56"/>
      <c r="GV604" s="56"/>
      <c r="GW604" s="56"/>
      <c r="GX604" s="56"/>
      <c r="GY604" s="56"/>
      <c r="GZ604" s="56"/>
      <c r="HA604" s="56"/>
      <c r="HB604" s="56"/>
      <c r="HC604" s="56"/>
      <c r="HD604" s="56"/>
      <c r="HE604" s="56"/>
      <c r="HF604" s="56"/>
      <c r="HG604" s="56"/>
      <c r="HH604" s="56"/>
      <c r="HI604" s="56"/>
      <c r="HJ604" s="56"/>
      <c r="HK604" s="56"/>
      <c r="HL604" s="56"/>
      <c r="HM604" s="56"/>
      <c r="HN604" s="56"/>
      <c r="HO604" s="56"/>
      <c r="HP604" s="56"/>
      <c r="HQ604" s="56"/>
      <c r="HR604" s="56"/>
      <c r="HS604" s="56"/>
      <c r="HT604" s="56"/>
      <c r="HU604" s="56"/>
      <c r="HV604" s="56"/>
      <c r="HW604" s="56"/>
      <c r="HX604" s="56"/>
      <c r="HY604" s="56"/>
      <c r="HZ604" s="56"/>
      <c r="IA604" s="56"/>
      <c r="IB604" s="56"/>
      <c r="IC604" s="56"/>
    </row>
    <row r="605" spans="174:237" ht="19" hidden="1" customHeight="1">
      <c r="FT605" s="1"/>
      <c r="FU605" s="56"/>
      <c r="FV605" s="56"/>
      <c r="FW605" s="56"/>
      <c r="FX605" s="56"/>
      <c r="FY605" s="56"/>
      <c r="FZ605" s="56"/>
      <c r="GA605" s="56"/>
      <c r="GB605" s="1179" t="s">
        <v>281</v>
      </c>
      <c r="GC605" s="1180">
        <f>FW617</f>
        <v>13500</v>
      </c>
      <c r="GD605" s="56"/>
      <c r="GE605" s="56"/>
      <c r="GF605" s="56"/>
      <c r="GG605" s="630"/>
      <c r="GH605" s="630"/>
      <c r="GI605" s="56"/>
      <c r="GJ605" s="56"/>
      <c r="GK605" s="56"/>
      <c r="GL605" s="56"/>
      <c r="GM605" s="56"/>
      <c r="GN605" s="56"/>
      <c r="GO605" s="56"/>
      <c r="GP605" s="56"/>
      <c r="GQ605" s="56"/>
      <c r="GR605" s="56"/>
      <c r="GS605" s="56"/>
      <c r="GT605" s="56"/>
      <c r="GU605" s="56"/>
      <c r="GV605" s="56"/>
      <c r="GW605" s="56"/>
      <c r="GX605" s="56"/>
      <c r="GY605" s="56"/>
      <c r="GZ605" s="56"/>
      <c r="HA605" s="56"/>
      <c r="HB605" s="56"/>
      <c r="HC605" s="56"/>
      <c r="HD605" s="56"/>
      <c r="HE605" s="56"/>
      <c r="HF605" s="56"/>
      <c r="HG605" s="56"/>
      <c r="HH605" s="56"/>
      <c r="HI605" s="56"/>
      <c r="HJ605" s="56"/>
      <c r="HK605" s="56"/>
      <c r="HL605" s="56"/>
      <c r="HM605" s="56"/>
      <c r="HN605" s="56"/>
      <c r="HO605" s="56"/>
      <c r="HP605" s="56"/>
      <c r="HQ605" s="56"/>
      <c r="HR605" s="56"/>
      <c r="HS605" s="56"/>
      <c r="HT605" s="56"/>
      <c r="HU605" s="56"/>
      <c r="HV605" s="56"/>
      <c r="HW605" s="56"/>
      <c r="HX605" s="56"/>
      <c r="HY605" s="56"/>
      <c r="HZ605" s="56"/>
      <c r="IA605" s="56"/>
      <c r="IB605" s="56"/>
      <c r="IC605" s="56"/>
    </row>
    <row r="606" spans="174:237" ht="19" hidden="1" customHeight="1">
      <c r="FT606" s="1"/>
      <c r="FU606" s="56"/>
      <c r="FV606" s="56"/>
      <c r="FW606" s="56"/>
      <c r="FX606" s="56"/>
      <c r="FY606" s="56"/>
      <c r="FZ606" s="56"/>
      <c r="GA606" s="56"/>
      <c r="GB606" s="1179" t="s">
        <v>283</v>
      </c>
      <c r="GC606" s="1180">
        <f>FW618</f>
        <v>12000</v>
      </c>
      <c r="GD606" s="56"/>
      <c r="GE606" s="56"/>
      <c r="GF606" s="56"/>
      <c r="GG606" s="630"/>
      <c r="GH606" s="630"/>
      <c r="GI606" s="56"/>
      <c r="GJ606" s="56"/>
      <c r="GK606" s="56"/>
      <c r="GL606" s="56"/>
      <c r="GM606" s="56"/>
      <c r="GN606" s="56"/>
      <c r="GO606" s="56"/>
      <c r="GP606" s="56"/>
      <c r="GQ606" s="56"/>
      <c r="GR606" s="56"/>
      <c r="GS606" s="56"/>
      <c r="GT606" s="56"/>
      <c r="GU606" s="56"/>
      <c r="GV606" s="56"/>
      <c r="GW606" s="56"/>
      <c r="GX606" s="56"/>
      <c r="GY606" s="56"/>
      <c r="GZ606" s="56"/>
      <c r="HA606" s="56"/>
      <c r="HB606" s="56"/>
      <c r="HC606" s="56"/>
      <c r="HD606" s="56"/>
      <c r="HE606" s="56"/>
      <c r="HF606" s="56"/>
      <c r="HG606" s="56"/>
      <c r="HH606" s="56"/>
      <c r="HI606" s="56"/>
      <c r="HJ606" s="56"/>
      <c r="HK606" s="56"/>
      <c r="HL606" s="56"/>
      <c r="HM606" s="56"/>
      <c r="HN606" s="56"/>
      <c r="HO606" s="56"/>
      <c r="HP606" s="56"/>
      <c r="HQ606" s="56"/>
      <c r="HR606" s="56"/>
      <c r="HS606" s="56"/>
      <c r="HT606" s="56"/>
      <c r="HU606" s="56"/>
      <c r="HV606" s="56"/>
      <c r="HW606" s="56"/>
      <c r="HX606" s="56"/>
      <c r="HY606" s="56"/>
      <c r="HZ606" s="56"/>
      <c r="IA606" s="56"/>
      <c r="IB606" s="56"/>
      <c r="IC606" s="56"/>
    </row>
    <row r="607" spans="174:237" ht="19" hidden="1" customHeight="1">
      <c r="FT607" s="1"/>
      <c r="FU607" s="56"/>
      <c r="FV607" s="56"/>
      <c r="FW607" s="56"/>
      <c r="FX607" s="56"/>
      <c r="FY607" s="56"/>
      <c r="FZ607" s="56"/>
      <c r="GA607" s="56"/>
      <c r="GB607" s="1179" t="s">
        <v>285</v>
      </c>
      <c r="GC607" s="1180">
        <f t="shared" ref="GC607:GC612" si="8">FW620</f>
        <v>15000</v>
      </c>
      <c r="GD607" s="56"/>
      <c r="GE607" s="56"/>
      <c r="GF607" s="56"/>
      <c r="GG607" s="630"/>
      <c r="GH607" s="630"/>
      <c r="GI607" s="56"/>
      <c r="GJ607" s="56"/>
      <c r="GK607" s="56"/>
      <c r="GL607" s="56"/>
      <c r="GM607" s="56"/>
      <c r="GN607" s="56"/>
      <c r="GO607" s="56"/>
      <c r="GP607" s="56"/>
      <c r="GQ607" s="56"/>
      <c r="GR607" s="56"/>
      <c r="GS607" s="56"/>
      <c r="GT607" s="56"/>
      <c r="GU607" s="56"/>
      <c r="GV607" s="56"/>
      <c r="GW607" s="56"/>
      <c r="GX607" s="56"/>
      <c r="GY607" s="56"/>
      <c r="GZ607" s="56"/>
      <c r="HA607" s="56"/>
      <c r="HB607" s="56"/>
      <c r="HC607" s="56"/>
      <c r="HD607" s="56"/>
      <c r="HE607" s="56"/>
      <c r="HF607" s="56"/>
      <c r="HG607" s="56"/>
      <c r="HH607" s="56"/>
      <c r="HI607" s="56"/>
      <c r="HJ607" s="56"/>
      <c r="HK607" s="56"/>
      <c r="HL607" s="56"/>
      <c r="HM607" s="56"/>
      <c r="HN607" s="56"/>
      <c r="HO607" s="56"/>
      <c r="HP607" s="56"/>
      <c r="HQ607" s="56"/>
      <c r="HR607" s="56"/>
      <c r="HS607" s="56"/>
      <c r="HT607" s="56"/>
      <c r="HU607" s="56"/>
      <c r="HV607" s="56"/>
      <c r="HW607" s="56"/>
      <c r="HX607" s="56"/>
      <c r="HY607" s="56"/>
      <c r="HZ607" s="56"/>
      <c r="IA607" s="56"/>
      <c r="IB607" s="56"/>
      <c r="IC607" s="56"/>
    </row>
    <row r="608" spans="174:237" ht="19" hidden="1" customHeight="1">
      <c r="FT608" s="1"/>
      <c r="FU608" s="56"/>
      <c r="FV608" s="56"/>
      <c r="FW608" s="56"/>
      <c r="FX608" s="56"/>
      <c r="FY608" s="56"/>
      <c r="FZ608" s="56"/>
      <c r="GA608" s="56"/>
      <c r="GB608" s="1179" t="s">
        <v>287</v>
      </c>
      <c r="GC608" s="1180">
        <f t="shared" si="8"/>
        <v>14000</v>
      </c>
      <c r="GD608" s="56"/>
      <c r="GE608" s="56"/>
      <c r="GF608" s="56"/>
      <c r="GG608" s="630"/>
      <c r="GH608" s="630"/>
      <c r="GI608" s="56"/>
      <c r="GJ608" s="56"/>
      <c r="GK608" s="56"/>
      <c r="GL608" s="56"/>
      <c r="GM608" s="56"/>
      <c r="GN608" s="56"/>
      <c r="GO608" s="56"/>
      <c r="GP608" s="56"/>
      <c r="GQ608" s="56"/>
      <c r="GR608" s="56"/>
      <c r="GS608" s="56"/>
      <c r="GT608" s="56"/>
      <c r="GU608" s="56"/>
      <c r="GV608" s="56"/>
      <c r="GW608" s="56"/>
      <c r="GX608" s="56"/>
      <c r="GY608" s="56"/>
      <c r="GZ608" s="56"/>
      <c r="HA608" s="56"/>
      <c r="HB608" s="56"/>
      <c r="HC608" s="56"/>
      <c r="HD608" s="56"/>
      <c r="HE608" s="56"/>
      <c r="HF608" s="56"/>
      <c r="HG608" s="56"/>
      <c r="HH608" s="56"/>
      <c r="HI608" s="56"/>
      <c r="HJ608" s="56"/>
      <c r="HK608" s="56"/>
      <c r="HL608" s="56"/>
      <c r="HM608" s="56"/>
      <c r="HN608" s="56"/>
      <c r="HO608" s="56"/>
      <c r="HP608" s="56"/>
      <c r="HQ608" s="56"/>
      <c r="HR608" s="56"/>
      <c r="HS608" s="56"/>
      <c r="HT608" s="56"/>
      <c r="HU608" s="56"/>
      <c r="HV608" s="56"/>
      <c r="HW608" s="56"/>
      <c r="HX608" s="56"/>
      <c r="HY608" s="56"/>
      <c r="HZ608" s="56"/>
      <c r="IA608" s="56"/>
      <c r="IB608" s="56"/>
      <c r="IC608" s="56"/>
    </row>
    <row r="609" spans="176:237" ht="19" hidden="1" customHeight="1">
      <c r="FT609" s="1"/>
      <c r="FU609" s="56"/>
      <c r="FV609" s="56"/>
      <c r="FW609" s="56"/>
      <c r="FX609" s="56"/>
      <c r="FY609" s="56"/>
      <c r="FZ609" s="56"/>
      <c r="GA609" s="56"/>
      <c r="GB609" s="1179" t="s">
        <v>289</v>
      </c>
      <c r="GC609" s="1180">
        <f t="shared" si="8"/>
        <v>13000</v>
      </c>
      <c r="GD609" s="56"/>
      <c r="GE609" s="56"/>
      <c r="GF609" s="56"/>
      <c r="GG609" s="630"/>
      <c r="GH609" s="630"/>
      <c r="GI609" s="56"/>
      <c r="GJ609" s="56"/>
      <c r="GK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  <c r="HN609" s="56"/>
      <c r="HO609" s="56"/>
      <c r="HP609" s="56"/>
      <c r="HQ609" s="56"/>
      <c r="HR609" s="56"/>
      <c r="HS609" s="56"/>
      <c r="HT609" s="56"/>
      <c r="HU609" s="56"/>
      <c r="HV609" s="56"/>
      <c r="HW609" s="56"/>
      <c r="HX609" s="56"/>
      <c r="HY609" s="56"/>
      <c r="HZ609" s="56"/>
      <c r="IA609" s="56"/>
      <c r="IB609" s="56"/>
      <c r="IC609" s="56"/>
    </row>
    <row r="610" spans="176:237" ht="19" hidden="1" customHeight="1">
      <c r="FT610" s="1"/>
      <c r="FU610" s="56"/>
      <c r="FV610" s="56"/>
      <c r="FW610" s="56"/>
      <c r="FX610" s="56"/>
      <c r="FY610" s="56"/>
      <c r="FZ610" s="56"/>
      <c r="GA610" s="56"/>
      <c r="GB610" s="1179" t="s">
        <v>291</v>
      </c>
      <c r="GC610" s="1180">
        <f t="shared" si="8"/>
        <v>11000</v>
      </c>
      <c r="GD610" s="56"/>
      <c r="GE610" s="56"/>
      <c r="GF610" s="56"/>
      <c r="GG610" s="630"/>
      <c r="GH610" s="630"/>
      <c r="GI610" s="56"/>
      <c r="GJ610" s="56"/>
      <c r="GK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  <c r="HN610" s="56"/>
      <c r="HO610" s="56"/>
      <c r="HP610" s="56"/>
      <c r="HQ610" s="56"/>
      <c r="HR610" s="56"/>
      <c r="HS610" s="56"/>
      <c r="HT610" s="56"/>
      <c r="HU610" s="56"/>
      <c r="HV610" s="56"/>
      <c r="HW610" s="56"/>
      <c r="HX610" s="56"/>
      <c r="HY610" s="56"/>
      <c r="HZ610" s="56"/>
      <c r="IA610" s="56"/>
      <c r="IB610" s="56"/>
      <c r="IC610" s="56"/>
    </row>
    <row r="611" spans="176:237" ht="19" hidden="1" customHeight="1">
      <c r="FT611" s="1"/>
      <c r="FU611" s="56"/>
      <c r="FV611" s="56"/>
      <c r="FW611" s="56"/>
      <c r="FX611" s="56"/>
      <c r="FY611" s="56"/>
      <c r="FZ611" s="56"/>
      <c r="GA611" s="56"/>
      <c r="GB611" s="1179" t="s">
        <v>293</v>
      </c>
      <c r="GC611" s="1180">
        <f t="shared" si="8"/>
        <v>9000</v>
      </c>
      <c r="GD611" s="56"/>
      <c r="GE611" s="56"/>
      <c r="GF611" s="56"/>
      <c r="GG611" s="630"/>
      <c r="GH611" s="630"/>
      <c r="GI611" s="56"/>
      <c r="GJ611" s="56"/>
      <c r="GK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  <c r="HN611" s="56"/>
      <c r="HO611" s="56"/>
      <c r="HP611" s="56"/>
      <c r="HQ611" s="56"/>
      <c r="HR611" s="56"/>
      <c r="HS611" s="56"/>
      <c r="HT611" s="56"/>
      <c r="HU611" s="56"/>
      <c r="HV611" s="56"/>
      <c r="HW611" s="56"/>
      <c r="HX611" s="56"/>
      <c r="HY611" s="56"/>
      <c r="HZ611" s="56"/>
      <c r="IA611" s="56"/>
      <c r="IB611" s="56"/>
      <c r="IC611" s="56"/>
    </row>
    <row r="612" spans="176:237" ht="19" hidden="1" customHeight="1">
      <c r="FT612" s="1"/>
      <c r="FU612" s="56"/>
      <c r="FV612" s="56"/>
      <c r="FW612" s="56"/>
      <c r="FX612" s="56"/>
      <c r="FY612" s="56"/>
      <c r="FZ612" s="56"/>
      <c r="GA612" s="56"/>
      <c r="GB612" s="1179" t="s">
        <v>295</v>
      </c>
      <c r="GC612" s="1180">
        <f t="shared" si="8"/>
        <v>8000</v>
      </c>
      <c r="GD612" s="56"/>
      <c r="GE612" s="56"/>
      <c r="GF612" s="56"/>
      <c r="GG612" s="630"/>
      <c r="GH612" s="630"/>
      <c r="GI612" s="56"/>
      <c r="GJ612" s="56"/>
      <c r="GK612" s="56"/>
      <c r="GL612" s="56"/>
      <c r="GM612" s="56"/>
      <c r="GN612" s="56"/>
      <c r="GO612" s="56"/>
      <c r="GP612" s="56"/>
      <c r="GQ612" s="56"/>
      <c r="GR612" s="56"/>
      <c r="GS612" s="56"/>
      <c r="GT612" s="56"/>
      <c r="GU612" s="56"/>
      <c r="GV612" s="56"/>
      <c r="GW612" s="56"/>
      <c r="GX612" s="56"/>
      <c r="GY612" s="56"/>
      <c r="GZ612" s="56"/>
      <c r="HA612" s="56"/>
      <c r="HB612" s="56"/>
      <c r="HC612" s="56"/>
      <c r="HD612" s="56"/>
      <c r="HE612" s="56"/>
      <c r="HF612" s="56"/>
      <c r="HG612" s="56"/>
      <c r="HH612" s="56"/>
      <c r="HI612" s="56"/>
      <c r="HJ612" s="56"/>
      <c r="HK612" s="56"/>
      <c r="HL612" s="56"/>
      <c r="HM612" s="56"/>
      <c r="HN612" s="56"/>
      <c r="HO612" s="56"/>
      <c r="HP612" s="56"/>
      <c r="HQ612" s="56"/>
      <c r="HR612" s="56"/>
      <c r="HS612" s="56"/>
      <c r="HT612" s="56"/>
      <c r="HU612" s="56"/>
      <c r="HV612" s="56"/>
      <c r="HW612" s="56"/>
      <c r="HX612" s="56"/>
      <c r="HY612" s="56"/>
      <c r="HZ612" s="56"/>
      <c r="IA612" s="56"/>
      <c r="IB612" s="56"/>
      <c r="IC612" s="56"/>
    </row>
    <row r="613" spans="176:237" ht="19" hidden="1" customHeight="1">
      <c r="FT613" s="1"/>
      <c r="FU613" s="56"/>
      <c r="FV613" s="1182" t="s">
        <v>331</v>
      </c>
      <c r="FW613" s="1183">
        <v>18000</v>
      </c>
      <c r="FX613" s="1184">
        <v>18000</v>
      </c>
      <c r="FY613" s="56"/>
      <c r="FZ613" s="56"/>
      <c r="GA613" s="56"/>
      <c r="GB613" s="1179" t="s">
        <v>297</v>
      </c>
      <c r="GC613" s="1180">
        <f>GC615</f>
        <v>8000</v>
      </c>
      <c r="GD613" s="56"/>
      <c r="GE613" s="56"/>
      <c r="GF613" s="56"/>
      <c r="GG613" s="630"/>
      <c r="GH613" s="630"/>
      <c r="GI613" s="56"/>
      <c r="GJ613" s="56"/>
      <c r="GK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  <c r="HN613" s="56"/>
      <c r="HO613" s="56"/>
      <c r="HP613" s="56"/>
      <c r="HQ613" s="56"/>
      <c r="HR613" s="56"/>
      <c r="HS613" s="56"/>
      <c r="HT613" s="56"/>
      <c r="HU613" s="56"/>
      <c r="HV613" s="56"/>
      <c r="HW613" s="56"/>
      <c r="HX613" s="56"/>
      <c r="HY613" s="56"/>
      <c r="HZ613" s="56"/>
      <c r="IA613" s="56"/>
      <c r="IB613" s="56"/>
      <c r="IC613" s="56"/>
    </row>
    <row r="614" spans="176:237" ht="19" hidden="1" customHeight="1">
      <c r="FT614" s="1"/>
      <c r="FU614" s="56"/>
      <c r="FV614" s="1182" t="s">
        <v>332</v>
      </c>
      <c r="FW614" s="1183">
        <v>17500</v>
      </c>
      <c r="FX614" s="1184">
        <v>16000</v>
      </c>
      <c r="FY614" s="56"/>
      <c r="FZ614" s="56"/>
      <c r="GA614" s="56"/>
      <c r="GB614" s="1179" t="s">
        <v>299</v>
      </c>
      <c r="GC614" s="1180">
        <f>GC615</f>
        <v>8000</v>
      </c>
      <c r="GD614" s="56"/>
      <c r="GE614" s="56"/>
      <c r="GF614" s="56"/>
      <c r="GG614" s="630"/>
      <c r="GH614" s="630"/>
      <c r="GI614" s="56"/>
      <c r="GJ614" s="56"/>
      <c r="GK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  <c r="HN614" s="56"/>
      <c r="HO614" s="56"/>
      <c r="HP614" s="56"/>
      <c r="HQ614" s="56"/>
      <c r="HR614" s="56"/>
      <c r="HS614" s="56"/>
      <c r="HT614" s="56"/>
      <c r="HU614" s="56"/>
      <c r="HV614" s="56"/>
      <c r="HW614" s="56"/>
      <c r="HX614" s="56"/>
      <c r="HY614" s="56"/>
      <c r="HZ614" s="56"/>
      <c r="IA614" s="56"/>
      <c r="IB614" s="56"/>
      <c r="IC614" s="56"/>
    </row>
    <row r="615" spans="176:237" ht="19" hidden="1" customHeight="1">
      <c r="FT615" s="1"/>
      <c r="FU615" s="56"/>
      <c r="FV615" s="1182" t="s">
        <v>333</v>
      </c>
      <c r="FW615" s="1183">
        <v>17000</v>
      </c>
      <c r="FX615" s="1184">
        <v>14000</v>
      </c>
      <c r="FY615" s="56"/>
      <c r="FZ615" s="56"/>
      <c r="GA615" s="56"/>
      <c r="GB615" s="1179" t="s">
        <v>301</v>
      </c>
      <c r="GC615" s="1180">
        <f>FW626</f>
        <v>8000</v>
      </c>
      <c r="GD615" s="56"/>
      <c r="GE615" s="56"/>
      <c r="GF615" s="56"/>
      <c r="GG615" s="630"/>
      <c r="GH615" s="630"/>
      <c r="GI615" s="56"/>
      <c r="GJ615" s="56"/>
      <c r="GK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  <c r="HN615" s="56"/>
      <c r="HO615" s="56"/>
      <c r="HP615" s="56"/>
      <c r="HQ615" s="56"/>
      <c r="HR615" s="56"/>
      <c r="HS615" s="56"/>
      <c r="HT615" s="56"/>
      <c r="HU615" s="56"/>
      <c r="HV615" s="56"/>
      <c r="HW615" s="56"/>
      <c r="HX615" s="56"/>
      <c r="HY615" s="56"/>
      <c r="HZ615" s="56"/>
      <c r="IA615" s="56"/>
      <c r="IB615" s="56"/>
      <c r="IC615" s="56"/>
    </row>
    <row r="616" spans="176:237" ht="19" hidden="1" customHeight="1">
      <c r="FT616" s="1"/>
      <c r="FU616" s="56"/>
      <c r="FV616" s="1182" t="s">
        <v>334</v>
      </c>
      <c r="FW616" s="1183">
        <v>14500</v>
      </c>
      <c r="FX616" s="1184">
        <v>13000</v>
      </c>
      <c r="FY616" s="56"/>
      <c r="FZ616" s="56"/>
      <c r="GA616" s="56"/>
      <c r="GB616" s="1179" t="s">
        <v>303</v>
      </c>
      <c r="GC616" s="1180">
        <f>GC617</f>
        <v>18000</v>
      </c>
      <c r="GD616" s="56"/>
      <c r="GE616" s="56"/>
      <c r="GF616" s="56"/>
      <c r="GG616" s="630"/>
      <c r="GH616" s="630"/>
      <c r="GI616" s="56"/>
      <c r="GJ616" s="56"/>
      <c r="GK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  <c r="HN616" s="56"/>
      <c r="HO616" s="56"/>
      <c r="HP616" s="56"/>
      <c r="HQ616" s="56"/>
      <c r="HR616" s="56"/>
      <c r="HS616" s="56"/>
      <c r="HT616" s="56"/>
      <c r="HU616" s="56"/>
      <c r="HV616" s="56"/>
      <c r="HW616" s="56"/>
      <c r="HX616" s="56"/>
      <c r="HY616" s="56"/>
      <c r="HZ616" s="56"/>
      <c r="IA616" s="56"/>
      <c r="IB616" s="56"/>
      <c r="IC616" s="56"/>
    </row>
    <row r="617" spans="176:237" ht="19" hidden="1" customHeight="1">
      <c r="FT617" s="1"/>
      <c r="FU617" s="56"/>
      <c r="FV617" s="1182" t="s">
        <v>335</v>
      </c>
      <c r="FW617" s="1183">
        <v>13500</v>
      </c>
      <c r="FX617" s="1184">
        <v>12500</v>
      </c>
      <c r="FY617" s="56"/>
      <c r="FZ617" s="56"/>
      <c r="GA617" s="56"/>
      <c r="GB617" s="1179" t="s">
        <v>304</v>
      </c>
      <c r="GC617" s="1180">
        <f>GC618</f>
        <v>18000</v>
      </c>
      <c r="GD617" s="56"/>
      <c r="GE617" s="56"/>
      <c r="GF617" s="56"/>
      <c r="GG617" s="630"/>
      <c r="GH617" s="630"/>
      <c r="GI617" s="56"/>
      <c r="GJ617" s="56"/>
      <c r="GK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  <c r="HN617" s="56"/>
      <c r="HO617" s="56"/>
      <c r="HP617" s="56"/>
      <c r="HQ617" s="56"/>
      <c r="HR617" s="56"/>
      <c r="HS617" s="56"/>
      <c r="HT617" s="56"/>
      <c r="HU617" s="56"/>
      <c r="HV617" s="56"/>
      <c r="HW617" s="56"/>
      <c r="HX617" s="56"/>
      <c r="HY617" s="56"/>
      <c r="HZ617" s="56"/>
      <c r="IA617" s="56"/>
      <c r="IB617" s="56"/>
      <c r="IC617" s="56"/>
    </row>
    <row r="618" spans="176:237" ht="19" hidden="1" customHeight="1">
      <c r="FT618" s="1"/>
      <c r="FU618" s="56"/>
      <c r="FV618" s="1182" t="s">
        <v>336</v>
      </c>
      <c r="FW618" s="1183">
        <v>12000</v>
      </c>
      <c r="FX618" s="1184">
        <v>10000</v>
      </c>
      <c r="FY618" s="56"/>
      <c r="FZ618" s="56"/>
      <c r="GA618" s="56"/>
      <c r="GB618" s="1179" t="s">
        <v>305</v>
      </c>
      <c r="GC618" s="1180">
        <f>GC619</f>
        <v>18000</v>
      </c>
      <c r="GD618" s="56"/>
      <c r="GE618" s="56"/>
      <c r="GF618" s="56"/>
      <c r="GG618" s="630"/>
      <c r="GH618" s="630"/>
      <c r="GI618" s="56"/>
      <c r="GJ618" s="56"/>
      <c r="GK618" s="56"/>
      <c r="GL618" s="56"/>
      <c r="GM618" s="56"/>
      <c r="GN618" s="56"/>
      <c r="GO618" s="56"/>
      <c r="GP618" s="56"/>
      <c r="GQ618" s="56"/>
      <c r="GR618" s="56"/>
      <c r="GS618" s="56"/>
      <c r="GT618" s="56"/>
      <c r="GU618" s="56"/>
      <c r="GV618" s="56"/>
      <c r="GW618" s="56"/>
      <c r="GX618" s="56"/>
      <c r="GY618" s="56"/>
      <c r="GZ618" s="56"/>
      <c r="HA618" s="56"/>
      <c r="HB618" s="56"/>
      <c r="HC618" s="56"/>
      <c r="HD618" s="56"/>
      <c r="HE618" s="56"/>
      <c r="HF618" s="56"/>
      <c r="HG618" s="56"/>
      <c r="HH618" s="56"/>
      <c r="HI618" s="56"/>
      <c r="HJ618" s="56"/>
      <c r="HK618" s="56"/>
      <c r="HL618" s="56"/>
      <c r="HM618" s="56"/>
      <c r="HN618" s="56"/>
      <c r="HO618" s="56"/>
      <c r="HP618" s="56"/>
      <c r="HQ618" s="56"/>
      <c r="HR618" s="56"/>
      <c r="HS618" s="56"/>
      <c r="HT618" s="56"/>
      <c r="HU618" s="56"/>
      <c r="HV618" s="56"/>
      <c r="HW618" s="56"/>
      <c r="HX618" s="56"/>
      <c r="HY618" s="56"/>
      <c r="HZ618" s="56"/>
      <c r="IA618" s="56"/>
      <c r="IB618" s="56"/>
      <c r="IC618" s="56"/>
    </row>
    <row r="619" spans="176:237" ht="19" hidden="1" customHeight="1">
      <c r="FT619" s="1"/>
      <c r="FU619" s="56"/>
      <c r="FV619" s="1185" t="s">
        <v>337</v>
      </c>
      <c r="FW619" s="1186"/>
      <c r="FX619" s="1186"/>
      <c r="FY619" s="56"/>
      <c r="FZ619" s="56"/>
      <c r="GA619" s="56"/>
      <c r="GB619" s="1179" t="s">
        <v>306</v>
      </c>
      <c r="GC619" s="1180">
        <f>GC620</f>
        <v>18000</v>
      </c>
      <c r="GD619" s="56"/>
      <c r="GE619" s="56"/>
      <c r="GF619" s="56"/>
      <c r="GG619" s="630"/>
      <c r="GH619" s="630"/>
      <c r="GI619" s="56"/>
      <c r="GJ619" s="56"/>
      <c r="GK619" s="56"/>
      <c r="GL619" s="56"/>
      <c r="GM619" s="56"/>
      <c r="GN619" s="56"/>
      <c r="GO619" s="56"/>
      <c r="GP619" s="56"/>
      <c r="GQ619" s="56"/>
      <c r="GR619" s="56"/>
      <c r="GS619" s="56"/>
      <c r="GT619" s="56"/>
      <c r="GU619" s="56"/>
      <c r="GV619" s="56"/>
      <c r="GW619" s="56"/>
      <c r="GX619" s="56"/>
      <c r="GY619" s="56"/>
      <c r="GZ619" s="56"/>
      <c r="HA619" s="56"/>
      <c r="HB619" s="56"/>
      <c r="HC619" s="56"/>
      <c r="HD619" s="56"/>
      <c r="HE619" s="56"/>
      <c r="HF619" s="56"/>
      <c r="HG619" s="56"/>
      <c r="HH619" s="56"/>
      <c r="HI619" s="56"/>
      <c r="HJ619" s="56"/>
      <c r="HK619" s="56"/>
      <c r="HL619" s="56"/>
      <c r="HM619" s="56"/>
      <c r="HN619" s="56"/>
      <c r="HO619" s="56"/>
      <c r="HP619" s="56"/>
      <c r="HQ619" s="56"/>
      <c r="HR619" s="56"/>
      <c r="HS619" s="56"/>
      <c r="HT619" s="56"/>
      <c r="HU619" s="56"/>
      <c r="HV619" s="56"/>
      <c r="HW619" s="56"/>
      <c r="HX619" s="56"/>
      <c r="HY619" s="56"/>
      <c r="HZ619" s="56"/>
      <c r="IA619" s="56"/>
      <c r="IB619" s="56"/>
      <c r="IC619" s="56"/>
    </row>
    <row r="620" spans="176:237" ht="19" hidden="1" customHeight="1">
      <c r="FT620" s="1"/>
      <c r="FU620" s="56"/>
      <c r="FV620" s="1182" t="s">
        <v>286</v>
      </c>
      <c r="FW620" s="1187">
        <v>15000</v>
      </c>
      <c r="FX620" s="1188">
        <v>13000</v>
      </c>
      <c r="FY620" s="56"/>
      <c r="FZ620" s="56"/>
      <c r="GA620" s="56"/>
      <c r="GB620" s="1179" t="s">
        <v>307</v>
      </c>
      <c r="GC620" s="1180">
        <f>FX613</f>
        <v>18000</v>
      </c>
      <c r="GD620" s="56"/>
      <c r="GE620" s="56"/>
      <c r="GF620" s="56"/>
      <c r="GG620" s="630"/>
      <c r="GH620" s="630"/>
      <c r="GI620" s="56"/>
      <c r="GJ620" s="56"/>
      <c r="GK620" s="56"/>
      <c r="GL620" s="56"/>
      <c r="GM620" s="56"/>
      <c r="GN620" s="56"/>
      <c r="GO620" s="56"/>
      <c r="GP620" s="56"/>
      <c r="GQ620" s="56"/>
      <c r="GR620" s="56"/>
      <c r="GS620" s="56"/>
      <c r="GT620" s="56"/>
      <c r="GU620" s="56"/>
      <c r="GV620" s="56"/>
      <c r="GW620" s="56"/>
      <c r="GX620" s="56"/>
      <c r="GY620" s="56"/>
      <c r="GZ620" s="56"/>
      <c r="HA620" s="56"/>
      <c r="HB620" s="56"/>
      <c r="HC620" s="56"/>
      <c r="HD620" s="56"/>
      <c r="HE620" s="56"/>
      <c r="HF620" s="56"/>
      <c r="HG620" s="56"/>
      <c r="HH620" s="56"/>
      <c r="HI620" s="56"/>
      <c r="HJ620" s="56"/>
      <c r="HK620" s="56"/>
      <c r="HL620" s="56"/>
      <c r="HM620" s="56"/>
      <c r="HN620" s="56"/>
      <c r="HO620" s="56"/>
      <c r="HP620" s="56"/>
      <c r="HQ620" s="56"/>
      <c r="HR620" s="56"/>
      <c r="HS620" s="56"/>
      <c r="HT620" s="56"/>
      <c r="HU620" s="56"/>
      <c r="HV620" s="56"/>
      <c r="HW620" s="56"/>
      <c r="HX620" s="56"/>
      <c r="HY620" s="56"/>
      <c r="HZ620" s="56"/>
      <c r="IA620" s="56"/>
      <c r="IB620" s="56"/>
      <c r="IC620" s="56"/>
    </row>
    <row r="621" spans="176:237" ht="19" hidden="1" customHeight="1">
      <c r="FT621" s="1"/>
      <c r="FU621" s="56"/>
      <c r="FV621" s="1182" t="s">
        <v>288</v>
      </c>
      <c r="FW621" s="1183">
        <v>14000</v>
      </c>
      <c r="FX621" s="1184">
        <v>12000</v>
      </c>
      <c r="FY621" s="56"/>
      <c r="FZ621" s="56"/>
      <c r="GA621" s="56"/>
      <c r="GB621" s="1179" t="s">
        <v>308</v>
      </c>
      <c r="GC621" s="1180">
        <f>GC629</f>
        <v>16000</v>
      </c>
      <c r="GD621" s="56"/>
      <c r="GE621" s="56"/>
      <c r="GF621" s="56"/>
      <c r="GG621" s="630"/>
      <c r="GH621" s="630"/>
      <c r="GI621" s="56"/>
      <c r="GJ621" s="56"/>
      <c r="GK621" s="56"/>
      <c r="GL621" s="56"/>
      <c r="GM621" s="56"/>
      <c r="GN621" s="56"/>
      <c r="GO621" s="56"/>
      <c r="GP621" s="56"/>
      <c r="GQ621" s="56"/>
      <c r="GR621" s="56"/>
      <c r="GS621" s="56"/>
      <c r="GT621" s="56"/>
      <c r="GU621" s="56"/>
      <c r="GV621" s="56"/>
      <c r="GW621" s="56"/>
      <c r="GX621" s="56"/>
      <c r="GY621" s="56"/>
      <c r="GZ621" s="56"/>
      <c r="HA621" s="56"/>
      <c r="HB621" s="56"/>
      <c r="HC621" s="56"/>
      <c r="HD621" s="56"/>
      <c r="HE621" s="56"/>
      <c r="HF621" s="56"/>
      <c r="HG621" s="56"/>
      <c r="HH621" s="56"/>
      <c r="HI621" s="56"/>
      <c r="HJ621" s="56"/>
      <c r="HK621" s="56"/>
      <c r="HL621" s="56"/>
      <c r="HM621" s="56"/>
      <c r="HN621" s="56"/>
      <c r="HO621" s="56"/>
      <c r="HP621" s="56"/>
      <c r="HQ621" s="56"/>
      <c r="HR621" s="56"/>
      <c r="HS621" s="56"/>
      <c r="HT621" s="56"/>
      <c r="HU621" s="56"/>
      <c r="HV621" s="56"/>
      <c r="HW621" s="56"/>
      <c r="HX621" s="56"/>
      <c r="HY621" s="56"/>
      <c r="HZ621" s="56"/>
      <c r="IA621" s="56"/>
      <c r="IB621" s="56"/>
      <c r="IC621" s="56"/>
    </row>
    <row r="622" spans="176:237" ht="19" hidden="1" customHeight="1">
      <c r="FT622" s="1"/>
      <c r="FU622" s="56"/>
      <c r="FV622" s="1182" t="s">
        <v>290</v>
      </c>
      <c r="FW622" s="1183">
        <v>13000</v>
      </c>
      <c r="FX622" s="1184">
        <v>11000</v>
      </c>
      <c r="FY622" s="56"/>
      <c r="FZ622" s="56"/>
      <c r="GA622" s="56"/>
      <c r="GB622" s="1179" t="s">
        <v>310</v>
      </c>
      <c r="GC622" s="1180">
        <f>GC630</f>
        <v>14000</v>
      </c>
      <c r="GD622" s="56"/>
      <c r="GE622" s="56"/>
      <c r="GF622" s="56"/>
      <c r="GG622" s="630"/>
      <c r="GH622" s="630"/>
      <c r="GI622" s="56"/>
      <c r="GJ622" s="56"/>
      <c r="GK622" s="56"/>
      <c r="GL622" s="56"/>
      <c r="GM622" s="56"/>
      <c r="GN622" s="56"/>
      <c r="GO622" s="56"/>
      <c r="GP622" s="56"/>
      <c r="GQ622" s="56"/>
      <c r="GR622" s="56"/>
      <c r="GS622" s="56"/>
      <c r="GT622" s="56"/>
      <c r="GU622" s="56"/>
      <c r="GV622" s="56"/>
      <c r="GW622" s="56"/>
      <c r="GX622" s="56"/>
      <c r="GY622" s="56"/>
      <c r="GZ622" s="56"/>
      <c r="HA622" s="56"/>
      <c r="HB622" s="56"/>
      <c r="HC622" s="56"/>
      <c r="HD622" s="56"/>
      <c r="HE622" s="56"/>
      <c r="HF622" s="56"/>
      <c r="HG622" s="56"/>
      <c r="HH622" s="56"/>
      <c r="HI622" s="56"/>
      <c r="HJ622" s="56"/>
      <c r="HK622" s="56"/>
      <c r="HL622" s="56"/>
      <c r="HM622" s="56"/>
      <c r="HN622" s="56"/>
      <c r="HO622" s="56"/>
      <c r="HP622" s="56"/>
      <c r="HQ622" s="56"/>
      <c r="HR622" s="56"/>
      <c r="HS622" s="56"/>
      <c r="HT622" s="56"/>
      <c r="HU622" s="56"/>
      <c r="HV622" s="56"/>
      <c r="HW622" s="56"/>
      <c r="HX622" s="56"/>
      <c r="HY622" s="56"/>
      <c r="HZ622" s="56"/>
      <c r="IA622" s="56"/>
      <c r="IB622" s="56"/>
      <c r="IC622" s="56"/>
    </row>
    <row r="623" spans="176:237" ht="19" hidden="1" customHeight="1">
      <c r="FT623" s="1"/>
      <c r="FU623" s="56"/>
      <c r="FV623" s="1182" t="s">
        <v>292</v>
      </c>
      <c r="FW623" s="1183">
        <v>11000</v>
      </c>
      <c r="FX623" s="1184">
        <v>8000</v>
      </c>
      <c r="FY623" s="56"/>
      <c r="FZ623" s="56"/>
      <c r="GA623" s="56"/>
      <c r="GB623" s="1179" t="s">
        <v>311</v>
      </c>
      <c r="GC623" s="1180">
        <f>GC631</f>
        <v>13000</v>
      </c>
      <c r="GD623" s="56"/>
      <c r="GE623" s="56"/>
      <c r="GF623" s="56"/>
      <c r="GG623" s="630"/>
      <c r="GH623" s="630"/>
      <c r="GI623" s="56"/>
      <c r="GJ623" s="56"/>
      <c r="GK623" s="56"/>
      <c r="GL623" s="56"/>
      <c r="GM623" s="56"/>
      <c r="GN623" s="56"/>
      <c r="GO623" s="56"/>
      <c r="GP623" s="56"/>
      <c r="GQ623" s="56"/>
      <c r="GR623" s="56"/>
      <c r="GS623" s="56"/>
      <c r="GT623" s="56"/>
      <c r="GU623" s="56"/>
      <c r="GV623" s="56"/>
      <c r="GW623" s="56"/>
      <c r="GX623" s="56"/>
      <c r="GY623" s="56"/>
      <c r="GZ623" s="56"/>
      <c r="HA623" s="56"/>
      <c r="HB623" s="56"/>
      <c r="HC623" s="56"/>
      <c r="HD623" s="56"/>
      <c r="HE623" s="56"/>
      <c r="HF623" s="56"/>
      <c r="HG623" s="56"/>
      <c r="HH623" s="56"/>
      <c r="HI623" s="56"/>
      <c r="HJ623" s="56"/>
      <c r="HK623" s="56"/>
      <c r="HL623" s="56"/>
      <c r="HM623" s="56"/>
      <c r="HN623" s="56"/>
      <c r="HO623" s="56"/>
      <c r="HP623" s="56"/>
      <c r="HQ623" s="56"/>
      <c r="HR623" s="56"/>
      <c r="HS623" s="56"/>
      <c r="HT623" s="56"/>
      <c r="HU623" s="56"/>
      <c r="HV623" s="56"/>
      <c r="HW623" s="56"/>
      <c r="HX623" s="56"/>
      <c r="HY623" s="56"/>
      <c r="HZ623" s="56"/>
      <c r="IA623" s="56"/>
      <c r="IB623" s="56"/>
      <c r="IC623" s="56"/>
    </row>
    <row r="624" spans="176:237" ht="19" hidden="1" customHeight="1">
      <c r="FT624" s="1"/>
      <c r="FU624" s="56"/>
      <c r="FV624" s="1182" t="s">
        <v>294</v>
      </c>
      <c r="FW624" s="1183">
        <v>9000</v>
      </c>
      <c r="FX624" s="1184">
        <v>7000</v>
      </c>
      <c r="FY624" s="56"/>
      <c r="FZ624" s="56"/>
      <c r="GA624" s="56"/>
      <c r="GB624" s="1179" t="s">
        <v>312</v>
      </c>
      <c r="GC624" s="1180">
        <f>GC632</f>
        <v>12500</v>
      </c>
      <c r="GD624" s="56"/>
      <c r="GE624" s="56"/>
      <c r="GF624" s="56"/>
      <c r="GG624" s="630"/>
      <c r="GH624" s="630"/>
      <c r="GI624" s="56"/>
      <c r="GJ624" s="56"/>
      <c r="GK624" s="56"/>
      <c r="GL624" s="56"/>
      <c r="GM624" s="56"/>
      <c r="GN624" s="56"/>
      <c r="GO624" s="56"/>
      <c r="GP624" s="56"/>
      <c r="GQ624" s="56"/>
      <c r="GR624" s="56"/>
      <c r="GS624" s="56"/>
      <c r="GT624" s="56"/>
      <c r="GU624" s="56"/>
      <c r="GV624" s="56"/>
      <c r="GW624" s="56"/>
      <c r="GX624" s="56"/>
      <c r="GY624" s="56"/>
      <c r="GZ624" s="56"/>
      <c r="HA624" s="56"/>
      <c r="HB624" s="56"/>
      <c r="HC624" s="56"/>
      <c r="HD624" s="56"/>
      <c r="HE624" s="56"/>
      <c r="HF624" s="56"/>
      <c r="HG624" s="56"/>
      <c r="HH624" s="56"/>
      <c r="HI624" s="56"/>
      <c r="HJ624" s="56"/>
      <c r="HK624" s="56"/>
      <c r="HL624" s="56"/>
      <c r="HM624" s="56"/>
      <c r="HN624" s="56"/>
      <c r="HO624" s="56"/>
      <c r="HP624" s="56"/>
      <c r="HQ624" s="56"/>
      <c r="HR624" s="56"/>
      <c r="HS624" s="56"/>
      <c r="HT624" s="56"/>
      <c r="HU624" s="56"/>
      <c r="HV624" s="56"/>
      <c r="HW624" s="56"/>
      <c r="HX624" s="56"/>
      <c r="HY624" s="56"/>
      <c r="HZ624" s="56"/>
      <c r="IA624" s="56"/>
      <c r="IB624" s="56"/>
      <c r="IC624" s="56"/>
    </row>
    <row r="625" spans="176:237" ht="19" hidden="1" customHeight="1">
      <c r="FT625" s="1"/>
      <c r="FU625" s="56"/>
      <c r="FV625" s="1182" t="s">
        <v>296</v>
      </c>
      <c r="FW625" s="1183">
        <v>8000</v>
      </c>
      <c r="FX625" s="1184">
        <v>7000</v>
      </c>
      <c r="FY625" s="56"/>
      <c r="FZ625" s="56"/>
      <c r="GA625" s="56"/>
      <c r="GB625" s="1179" t="s">
        <v>313</v>
      </c>
      <c r="GC625" s="1180">
        <f>GC633</f>
        <v>10000</v>
      </c>
      <c r="GD625" s="56"/>
      <c r="GE625" s="56"/>
      <c r="GF625" s="56"/>
      <c r="GG625" s="630"/>
      <c r="GH625" s="630"/>
      <c r="GI625" s="56"/>
      <c r="GJ625" s="56"/>
      <c r="GK625" s="56"/>
      <c r="GL625" s="56"/>
      <c r="GM625" s="56"/>
      <c r="GN625" s="56"/>
      <c r="GO625" s="56"/>
      <c r="GP625" s="56"/>
      <c r="GQ625" s="56"/>
      <c r="GR625" s="56"/>
      <c r="GS625" s="56"/>
      <c r="GT625" s="56"/>
      <c r="GU625" s="56"/>
      <c r="GV625" s="56"/>
      <c r="GW625" s="56"/>
      <c r="GX625" s="56"/>
      <c r="GY625" s="56"/>
      <c r="GZ625" s="56"/>
      <c r="HA625" s="56"/>
      <c r="HB625" s="56"/>
      <c r="HC625" s="56"/>
      <c r="HD625" s="56"/>
      <c r="HE625" s="56"/>
      <c r="HF625" s="56"/>
      <c r="HG625" s="56"/>
      <c r="HH625" s="56"/>
      <c r="HI625" s="56"/>
      <c r="HJ625" s="56"/>
      <c r="HK625" s="56"/>
      <c r="HL625" s="56"/>
      <c r="HM625" s="56"/>
      <c r="HN625" s="56"/>
      <c r="HO625" s="56"/>
      <c r="HP625" s="56"/>
      <c r="HQ625" s="56"/>
      <c r="HR625" s="56"/>
      <c r="HS625" s="56"/>
      <c r="HT625" s="56"/>
      <c r="HU625" s="56"/>
      <c r="HV625" s="56"/>
      <c r="HW625" s="56"/>
      <c r="HX625" s="56"/>
      <c r="HY625" s="56"/>
      <c r="HZ625" s="56"/>
      <c r="IA625" s="56"/>
      <c r="IB625" s="56"/>
      <c r="IC625" s="56"/>
    </row>
    <row r="626" spans="176:237" ht="19" hidden="1" customHeight="1">
      <c r="FT626" s="1"/>
      <c r="FU626" s="56"/>
      <c r="FV626" s="1182" t="s">
        <v>338</v>
      </c>
      <c r="FW626" s="1183">
        <v>8000</v>
      </c>
      <c r="FX626" s="1184">
        <v>5000</v>
      </c>
      <c r="FY626" s="56"/>
      <c r="FZ626" s="56"/>
      <c r="GA626" s="56"/>
      <c r="GB626" s="1179" t="s">
        <v>314</v>
      </c>
      <c r="GC626" s="1180">
        <f>GC631</f>
        <v>13000</v>
      </c>
      <c r="GD626" s="56"/>
      <c r="GE626" s="56"/>
      <c r="GF626" s="56"/>
      <c r="GG626" s="630"/>
      <c r="GH626" s="630"/>
      <c r="GI626" s="56"/>
      <c r="GJ626" s="56"/>
      <c r="GK626" s="56"/>
      <c r="GL626" s="56"/>
      <c r="GM626" s="56"/>
      <c r="GN626" s="56"/>
      <c r="GO626" s="56"/>
      <c r="GP626" s="56"/>
      <c r="GQ626" s="56"/>
      <c r="GR626" s="56"/>
      <c r="GS626" s="56"/>
      <c r="GT626" s="56"/>
      <c r="GU626" s="56"/>
      <c r="GV626" s="56"/>
      <c r="GW626" s="56"/>
      <c r="GX626" s="56"/>
      <c r="GY626" s="56"/>
      <c r="GZ626" s="56"/>
      <c r="HA626" s="56"/>
      <c r="HB626" s="56"/>
      <c r="HC626" s="56"/>
      <c r="HD626" s="56"/>
      <c r="HE626" s="56"/>
      <c r="HF626" s="56"/>
      <c r="HG626" s="56"/>
      <c r="HH626" s="56"/>
      <c r="HI626" s="56"/>
      <c r="HJ626" s="56"/>
      <c r="HK626" s="56"/>
      <c r="HL626" s="56"/>
      <c r="HM626" s="56"/>
      <c r="HN626" s="56"/>
      <c r="HO626" s="56"/>
      <c r="HP626" s="56"/>
      <c r="HQ626" s="56"/>
      <c r="HR626" s="56"/>
      <c r="HS626" s="56"/>
      <c r="HT626" s="56"/>
      <c r="HU626" s="56"/>
      <c r="HV626" s="56"/>
      <c r="HW626" s="56"/>
      <c r="HX626" s="56"/>
      <c r="HY626" s="56"/>
      <c r="HZ626" s="56"/>
      <c r="IA626" s="56"/>
      <c r="IB626" s="56"/>
      <c r="IC626" s="56"/>
    </row>
    <row r="627" spans="176:237" ht="19" hidden="1" customHeight="1">
      <c r="FT627" s="1"/>
      <c r="FU627" s="56"/>
      <c r="FV627" s="1182" t="s">
        <v>339</v>
      </c>
      <c r="FW627" s="1189">
        <v>8</v>
      </c>
      <c r="FX627" s="1184">
        <v>7000</v>
      </c>
      <c r="FY627" s="56"/>
      <c r="FZ627" s="56"/>
      <c r="GA627" s="56"/>
      <c r="GB627" s="1179" t="s">
        <v>315</v>
      </c>
      <c r="GC627" s="1180">
        <f>GC632</f>
        <v>12500</v>
      </c>
      <c r="GD627" s="56"/>
      <c r="GE627" s="56"/>
      <c r="GF627" s="56"/>
      <c r="GG627" s="630"/>
      <c r="GH627" s="630"/>
      <c r="GI627" s="56"/>
      <c r="GJ627" s="56"/>
      <c r="GK627" s="56"/>
      <c r="GL627" s="56"/>
      <c r="GM627" s="56"/>
      <c r="GN627" s="56"/>
      <c r="GO627" s="56"/>
      <c r="GP627" s="56"/>
      <c r="GQ627" s="56"/>
      <c r="GR627" s="56"/>
      <c r="GS627" s="56"/>
      <c r="GT627" s="56"/>
      <c r="GU627" s="56"/>
      <c r="GV627" s="56"/>
      <c r="GW627" s="56"/>
      <c r="GX627" s="56"/>
      <c r="GY627" s="56"/>
      <c r="GZ627" s="56"/>
      <c r="HA627" s="56"/>
      <c r="HB627" s="56"/>
      <c r="HC627" s="56"/>
      <c r="HD627" s="56"/>
      <c r="HE627" s="56"/>
      <c r="HF627" s="56"/>
      <c r="HG627" s="56"/>
      <c r="HH627" s="56"/>
      <c r="HI627" s="56"/>
      <c r="HJ627" s="56"/>
      <c r="HK627" s="56"/>
      <c r="HL627" s="56"/>
      <c r="HM627" s="56"/>
      <c r="HN627" s="56"/>
      <c r="HO627" s="56"/>
      <c r="HP627" s="56"/>
      <c r="HQ627" s="56"/>
      <c r="HR627" s="56"/>
      <c r="HS627" s="56"/>
      <c r="HT627" s="56"/>
      <c r="HU627" s="56"/>
      <c r="HV627" s="56"/>
      <c r="HW627" s="56"/>
      <c r="HX627" s="56"/>
      <c r="HY627" s="56"/>
      <c r="HZ627" s="56"/>
      <c r="IA627" s="56"/>
      <c r="IB627" s="56"/>
      <c r="IC627" s="56"/>
    </row>
    <row r="628" spans="176:237" ht="19" hidden="1" customHeight="1">
      <c r="FT628" s="1"/>
      <c r="FU628" s="56"/>
      <c r="FV628" s="1182" t="s">
        <v>340</v>
      </c>
      <c r="FW628" s="1190"/>
      <c r="FX628" s="1191">
        <v>350</v>
      </c>
      <c r="FY628" s="56"/>
      <c r="FZ628" s="56"/>
      <c r="GA628" s="56"/>
      <c r="GB628" s="1179" t="s">
        <v>316</v>
      </c>
      <c r="GC628" s="1180">
        <f>GC633</f>
        <v>10000</v>
      </c>
      <c r="GD628" s="56"/>
      <c r="GE628" s="56"/>
      <c r="GF628" s="56"/>
      <c r="GG628" s="630"/>
      <c r="GH628" s="630"/>
      <c r="GI628" s="56"/>
      <c r="GJ628" s="56"/>
      <c r="GK628" s="56"/>
      <c r="GL628" s="56"/>
      <c r="GM628" s="56"/>
      <c r="GN628" s="56"/>
      <c r="GO628" s="56"/>
      <c r="GP628" s="56"/>
      <c r="GQ628" s="56"/>
      <c r="GR628" s="56"/>
      <c r="GS628" s="56"/>
      <c r="GT628" s="56"/>
      <c r="GU628" s="56"/>
      <c r="GV628" s="56"/>
      <c r="GW628" s="56"/>
      <c r="GX628" s="56"/>
      <c r="GY628" s="56"/>
      <c r="GZ628" s="56"/>
      <c r="HA628" s="56"/>
      <c r="HB628" s="56"/>
      <c r="HC628" s="56"/>
      <c r="HD628" s="56"/>
      <c r="HE628" s="56"/>
      <c r="HF628" s="56"/>
      <c r="HG628" s="56"/>
      <c r="HH628" s="56"/>
      <c r="HI628" s="56"/>
      <c r="HJ628" s="56"/>
      <c r="HK628" s="56"/>
      <c r="HL628" s="56"/>
      <c r="HM628" s="56"/>
      <c r="HN628" s="56"/>
      <c r="HO628" s="56"/>
      <c r="HP628" s="56"/>
      <c r="HQ628" s="56"/>
      <c r="HR628" s="56"/>
      <c r="HS628" s="56"/>
      <c r="HT628" s="56"/>
      <c r="HU628" s="56"/>
      <c r="HV628" s="56"/>
      <c r="HW628" s="56"/>
      <c r="HX628" s="56"/>
      <c r="HY628" s="56"/>
      <c r="HZ628" s="56"/>
      <c r="IA628" s="56"/>
      <c r="IB628" s="56"/>
      <c r="IC628" s="56"/>
    </row>
    <row r="629" spans="176:237" ht="19" hidden="1" customHeight="1">
      <c r="FT629" s="1"/>
      <c r="FU629" s="56"/>
      <c r="FV629" s="56"/>
      <c r="FW629" s="56"/>
      <c r="FX629" s="56"/>
      <c r="FY629" s="56"/>
      <c r="FZ629" s="56"/>
      <c r="GA629" s="56"/>
      <c r="GB629" s="1179" t="s">
        <v>317</v>
      </c>
      <c r="GC629" s="1180">
        <f>FX614</f>
        <v>16000</v>
      </c>
      <c r="GD629" s="56"/>
      <c r="GE629" s="56"/>
      <c r="GF629" s="56"/>
      <c r="GG629" s="630"/>
      <c r="GH629" s="630"/>
      <c r="GI629" s="56"/>
      <c r="GJ629" s="56"/>
      <c r="GK629" s="56"/>
      <c r="GL629" s="56"/>
      <c r="GM629" s="56"/>
      <c r="GN629" s="56"/>
      <c r="GO629" s="56"/>
      <c r="GP629" s="56"/>
      <c r="GQ629" s="56"/>
      <c r="GR629" s="56"/>
      <c r="GS629" s="56"/>
      <c r="GT629" s="56"/>
      <c r="GU629" s="56"/>
      <c r="GV629" s="56"/>
      <c r="GW629" s="56"/>
      <c r="GX629" s="56"/>
      <c r="GY629" s="56"/>
      <c r="GZ629" s="56"/>
      <c r="HA629" s="56"/>
      <c r="HB629" s="56"/>
      <c r="HC629" s="56"/>
      <c r="HD629" s="56"/>
      <c r="HE629" s="56"/>
      <c r="HF629" s="56"/>
      <c r="HG629" s="56"/>
      <c r="HH629" s="56"/>
      <c r="HI629" s="56"/>
      <c r="HJ629" s="56"/>
      <c r="HK629" s="56"/>
      <c r="HL629" s="56"/>
      <c r="HM629" s="56"/>
      <c r="HN629" s="56"/>
      <c r="HO629" s="56"/>
      <c r="HP629" s="56"/>
      <c r="HQ629" s="56"/>
      <c r="HR629" s="56"/>
      <c r="HS629" s="56"/>
      <c r="HT629" s="56"/>
      <c r="HU629" s="56"/>
      <c r="HV629" s="56"/>
      <c r="HW629" s="56"/>
      <c r="HX629" s="56"/>
      <c r="HY629" s="56"/>
      <c r="HZ629" s="56"/>
      <c r="IA629" s="56"/>
      <c r="IB629" s="56"/>
      <c r="IC629" s="56"/>
    </row>
    <row r="630" spans="176:237" ht="19" hidden="1" customHeight="1">
      <c r="FT630" s="1"/>
      <c r="FU630" s="56"/>
      <c r="FV630" s="56"/>
      <c r="FW630" s="56"/>
      <c r="FX630" s="56"/>
      <c r="FY630" s="56"/>
      <c r="FZ630" s="56"/>
      <c r="GA630" s="56"/>
      <c r="GB630" s="1179" t="s">
        <v>318</v>
      </c>
      <c r="GC630" s="1180">
        <f>FX615</f>
        <v>14000</v>
      </c>
      <c r="GD630" s="56"/>
      <c r="GE630" s="56"/>
      <c r="GF630" s="56"/>
      <c r="GG630" s="630"/>
      <c r="GH630" s="630"/>
      <c r="GI630" s="56"/>
      <c r="GJ630" s="56"/>
      <c r="GK630" s="56"/>
      <c r="GL630" s="56"/>
      <c r="GM630" s="56"/>
      <c r="GN630" s="56"/>
      <c r="GO630" s="56"/>
      <c r="GP630" s="56"/>
      <c r="GQ630" s="56"/>
      <c r="GR630" s="56"/>
      <c r="GS630" s="56"/>
      <c r="GT630" s="56"/>
      <c r="GU630" s="56"/>
      <c r="GV630" s="56"/>
      <c r="GW630" s="56"/>
      <c r="GX630" s="56"/>
      <c r="GY630" s="56"/>
      <c r="GZ630" s="56"/>
      <c r="HA630" s="56"/>
      <c r="HB630" s="56"/>
      <c r="HC630" s="56"/>
      <c r="HD630" s="56"/>
      <c r="HE630" s="56"/>
      <c r="HF630" s="56"/>
      <c r="HG630" s="56"/>
      <c r="HH630" s="56"/>
      <c r="HI630" s="56"/>
      <c r="HJ630" s="56"/>
      <c r="HK630" s="56"/>
      <c r="HL630" s="56"/>
      <c r="HM630" s="56"/>
      <c r="HN630" s="56"/>
      <c r="HO630" s="56"/>
      <c r="HP630" s="56"/>
      <c r="HQ630" s="56"/>
      <c r="HR630" s="56"/>
      <c r="HS630" s="56"/>
      <c r="HT630" s="56"/>
      <c r="HU630" s="56"/>
      <c r="HV630" s="56"/>
      <c r="HW630" s="56"/>
      <c r="HX630" s="56"/>
      <c r="HY630" s="56"/>
      <c r="HZ630" s="56"/>
      <c r="IA630" s="56"/>
      <c r="IB630" s="56"/>
      <c r="IC630" s="56"/>
    </row>
    <row r="631" spans="176:237" ht="19" hidden="1" customHeight="1">
      <c r="FT631" s="1"/>
      <c r="FU631" s="56"/>
      <c r="FV631" s="56"/>
      <c r="FW631" s="56"/>
      <c r="FX631" s="56"/>
      <c r="FY631" s="56"/>
      <c r="FZ631" s="56"/>
      <c r="GA631" s="56"/>
      <c r="GB631" s="1179" t="s">
        <v>319</v>
      </c>
      <c r="GC631" s="1180">
        <f>FX616</f>
        <v>13000</v>
      </c>
      <c r="GD631" s="56"/>
      <c r="GE631" s="56"/>
      <c r="GF631" s="56"/>
      <c r="GG631" s="630"/>
      <c r="GH631" s="630"/>
      <c r="GI631" s="56"/>
      <c r="GJ631" s="56"/>
      <c r="GK631" s="56"/>
      <c r="GL631" s="56"/>
      <c r="GM631" s="56"/>
      <c r="GN631" s="56"/>
      <c r="GO631" s="56"/>
      <c r="GP631" s="56"/>
      <c r="GQ631" s="56"/>
      <c r="GR631" s="56"/>
      <c r="GS631" s="56"/>
      <c r="GT631" s="56"/>
      <c r="GU631" s="56"/>
      <c r="GV631" s="56"/>
      <c r="GW631" s="56"/>
      <c r="GX631" s="56"/>
      <c r="GY631" s="56"/>
      <c r="GZ631" s="56"/>
      <c r="HA631" s="56"/>
      <c r="HB631" s="56"/>
      <c r="HC631" s="56"/>
      <c r="HD631" s="56"/>
      <c r="HE631" s="56"/>
      <c r="HF631" s="56"/>
      <c r="HG631" s="56"/>
      <c r="HH631" s="56"/>
      <c r="HI631" s="56"/>
      <c r="HJ631" s="56"/>
      <c r="HK631" s="56"/>
      <c r="HL631" s="56"/>
      <c r="HM631" s="56"/>
      <c r="HN631" s="56"/>
      <c r="HO631" s="56"/>
      <c r="HP631" s="56"/>
      <c r="HQ631" s="56"/>
      <c r="HR631" s="56"/>
      <c r="HS631" s="56"/>
      <c r="HT631" s="56"/>
      <c r="HU631" s="56"/>
      <c r="HV631" s="56"/>
      <c r="HW631" s="56"/>
      <c r="HX631" s="56"/>
      <c r="HY631" s="56"/>
      <c r="HZ631" s="56"/>
      <c r="IA631" s="56"/>
      <c r="IB631" s="56"/>
      <c r="IC631" s="56"/>
    </row>
    <row r="632" spans="176:237" ht="19" hidden="1" customHeight="1">
      <c r="FT632" s="1"/>
      <c r="FU632" s="56"/>
      <c r="FV632" s="56"/>
      <c r="FW632" s="56"/>
      <c r="FX632" s="56"/>
      <c r="FY632" s="56"/>
      <c r="FZ632" s="56"/>
      <c r="GA632" s="56"/>
      <c r="GB632" s="1179" t="s">
        <v>320</v>
      </c>
      <c r="GC632" s="1180">
        <f>FX617</f>
        <v>12500</v>
      </c>
      <c r="GD632" s="56"/>
      <c r="GE632" s="56"/>
      <c r="GF632" s="56"/>
      <c r="GG632" s="630"/>
      <c r="GH632" s="630"/>
      <c r="GI632" s="56"/>
      <c r="GJ632" s="56"/>
      <c r="GK632" s="56"/>
      <c r="GL632" s="56"/>
      <c r="GM632" s="56"/>
      <c r="GN632" s="56"/>
      <c r="GO632" s="56"/>
      <c r="GP632" s="56"/>
      <c r="GQ632" s="56"/>
      <c r="GR632" s="56"/>
      <c r="GS632" s="56"/>
      <c r="GT632" s="56"/>
      <c r="GU632" s="56"/>
      <c r="GV632" s="56"/>
      <c r="GW632" s="56"/>
      <c r="GX632" s="56"/>
      <c r="GY632" s="56"/>
      <c r="GZ632" s="56"/>
      <c r="HA632" s="56"/>
      <c r="HB632" s="56"/>
      <c r="HC632" s="56"/>
      <c r="HD632" s="56"/>
      <c r="HE632" s="56"/>
      <c r="HF632" s="56"/>
      <c r="HG632" s="56"/>
      <c r="HH632" s="56"/>
      <c r="HI632" s="56"/>
      <c r="HJ632" s="56"/>
      <c r="HK632" s="56"/>
      <c r="HL632" s="56"/>
      <c r="HM632" s="56"/>
      <c r="HN632" s="56"/>
      <c r="HO632" s="56"/>
      <c r="HP632" s="56"/>
      <c r="HQ632" s="56"/>
      <c r="HR632" s="56"/>
      <c r="HS632" s="56"/>
      <c r="HT632" s="56"/>
      <c r="HU632" s="56"/>
      <c r="HV632" s="56"/>
      <c r="HW632" s="56"/>
      <c r="HX632" s="56"/>
      <c r="HY632" s="56"/>
      <c r="HZ632" s="56"/>
      <c r="IA632" s="56"/>
      <c r="IB632" s="56"/>
      <c r="IC632" s="56"/>
    </row>
    <row r="633" spans="176:237" ht="19" hidden="1" customHeight="1">
      <c r="FT633" s="1"/>
      <c r="FU633" s="56"/>
      <c r="FV633" s="56"/>
      <c r="FW633" s="56"/>
      <c r="FX633" s="56"/>
      <c r="FY633" s="56"/>
      <c r="FZ633" s="56"/>
      <c r="GA633" s="56"/>
      <c r="GB633" s="1179" t="s">
        <v>321</v>
      </c>
      <c r="GC633" s="1180">
        <f>FX618</f>
        <v>10000</v>
      </c>
      <c r="GD633" s="56"/>
      <c r="GE633" s="56"/>
      <c r="GF633" s="56"/>
      <c r="GG633" s="630"/>
      <c r="GH633" s="630"/>
      <c r="GI633" s="56"/>
      <c r="GJ633" s="56"/>
      <c r="GK633" s="56"/>
      <c r="GL633" s="56"/>
      <c r="GM633" s="56"/>
      <c r="GN633" s="56"/>
      <c r="GO633" s="56"/>
      <c r="GP633" s="56"/>
      <c r="GQ633" s="56"/>
      <c r="GR633" s="56"/>
      <c r="GS633" s="56"/>
      <c r="GT633" s="56"/>
      <c r="GU633" s="56"/>
      <c r="GV633" s="56"/>
      <c r="GW633" s="56"/>
      <c r="GX633" s="56"/>
      <c r="GY633" s="56"/>
      <c r="GZ633" s="56"/>
      <c r="HA633" s="56"/>
      <c r="HB633" s="56"/>
      <c r="HC633" s="56"/>
      <c r="HD633" s="56"/>
      <c r="HE633" s="56"/>
      <c r="HF633" s="56"/>
      <c r="HG633" s="56"/>
      <c r="HH633" s="56"/>
      <c r="HI633" s="56"/>
      <c r="HJ633" s="56"/>
      <c r="HK633" s="56"/>
      <c r="HL633" s="56"/>
      <c r="HM633" s="56"/>
      <c r="HN633" s="56"/>
      <c r="HO633" s="56"/>
      <c r="HP633" s="56"/>
      <c r="HQ633" s="56"/>
      <c r="HR633" s="56"/>
      <c r="HS633" s="56"/>
      <c r="HT633" s="56"/>
      <c r="HU633" s="56"/>
      <c r="HV633" s="56"/>
      <c r="HW633" s="56"/>
      <c r="HX633" s="56"/>
      <c r="HY633" s="56"/>
      <c r="HZ633" s="56"/>
      <c r="IA633" s="56"/>
      <c r="IB633" s="56"/>
      <c r="IC633" s="56"/>
    </row>
    <row r="634" spans="176:237" ht="19" hidden="1" customHeight="1">
      <c r="FT634" s="1"/>
      <c r="FU634" s="56"/>
      <c r="FV634" s="56"/>
      <c r="FW634" s="56"/>
      <c r="FX634" s="56"/>
      <c r="FY634" s="56"/>
      <c r="FZ634" s="56"/>
      <c r="GA634" s="56"/>
      <c r="GB634" s="1179" t="s">
        <v>322</v>
      </c>
      <c r="GC634" s="1180">
        <f t="shared" ref="GC634:GC639" si="9">FX620</f>
        <v>13000</v>
      </c>
      <c r="GD634" s="1180"/>
      <c r="GE634" s="56"/>
      <c r="GF634" s="56"/>
      <c r="GG634" s="630"/>
      <c r="GH634" s="630"/>
      <c r="GI634" s="56"/>
      <c r="GJ634" s="56"/>
      <c r="GK634" s="56"/>
      <c r="GL634" s="56"/>
      <c r="GM634" s="56"/>
      <c r="GN634" s="56"/>
      <c r="GO634" s="56"/>
      <c r="GP634" s="56"/>
      <c r="GQ634" s="56"/>
      <c r="GR634" s="56"/>
      <c r="GS634" s="56"/>
      <c r="GT634" s="56"/>
      <c r="GU634" s="56"/>
      <c r="GV634" s="56"/>
      <c r="GW634" s="56"/>
      <c r="GX634" s="56"/>
      <c r="GY634" s="56"/>
      <c r="GZ634" s="56"/>
      <c r="HA634" s="56"/>
      <c r="HB634" s="56"/>
      <c r="HC634" s="56"/>
      <c r="HD634" s="56"/>
      <c r="HE634" s="56"/>
      <c r="HF634" s="56"/>
      <c r="HG634" s="56"/>
      <c r="HH634" s="56"/>
      <c r="HI634" s="56"/>
      <c r="HJ634" s="56"/>
      <c r="HK634" s="56"/>
      <c r="HL634" s="56"/>
      <c r="HM634" s="56"/>
      <c r="HN634" s="56"/>
      <c r="HO634" s="56"/>
      <c r="HP634" s="56"/>
      <c r="HQ634" s="56"/>
      <c r="HR634" s="56"/>
      <c r="HS634" s="56"/>
      <c r="HT634" s="56"/>
      <c r="HU634" s="56"/>
      <c r="HV634" s="56"/>
      <c r="HW634" s="56"/>
      <c r="HX634" s="56"/>
      <c r="HY634" s="56"/>
      <c r="HZ634" s="56"/>
      <c r="IA634" s="56"/>
      <c r="IB634" s="56"/>
      <c r="IC634" s="56"/>
    </row>
    <row r="635" spans="176:237" ht="19" hidden="1" customHeight="1">
      <c r="FT635" s="1"/>
      <c r="FU635" s="56"/>
      <c r="FV635" s="56"/>
      <c r="FW635" s="56"/>
      <c r="FX635" s="56"/>
      <c r="FY635" s="56"/>
      <c r="FZ635" s="56"/>
      <c r="GA635" s="56"/>
      <c r="GB635" s="1179" t="s">
        <v>323</v>
      </c>
      <c r="GC635" s="1180">
        <f t="shared" si="9"/>
        <v>12000</v>
      </c>
      <c r="GD635" s="1180"/>
      <c r="GE635" s="56"/>
      <c r="GF635" s="56"/>
      <c r="GG635" s="630"/>
      <c r="GH635" s="630"/>
      <c r="GI635" s="56"/>
      <c r="GJ635" s="56"/>
      <c r="GK635" s="56"/>
      <c r="GL635" s="56"/>
      <c r="GM635" s="56"/>
      <c r="GN635" s="56"/>
      <c r="GO635" s="56"/>
      <c r="GP635" s="56"/>
      <c r="GQ635" s="56"/>
      <c r="GR635" s="56"/>
      <c r="GS635" s="56"/>
      <c r="GT635" s="56"/>
      <c r="GU635" s="56"/>
      <c r="GV635" s="56"/>
      <c r="GW635" s="56"/>
      <c r="GX635" s="56"/>
      <c r="GY635" s="56"/>
      <c r="GZ635" s="56"/>
      <c r="HA635" s="56"/>
      <c r="HB635" s="56"/>
      <c r="HC635" s="56"/>
      <c r="HD635" s="56"/>
      <c r="HE635" s="56"/>
      <c r="HF635" s="56"/>
      <c r="HG635" s="56"/>
      <c r="HH635" s="56"/>
      <c r="HI635" s="56"/>
      <c r="HJ635" s="56"/>
      <c r="HK635" s="56"/>
      <c r="HL635" s="56"/>
      <c r="HM635" s="56"/>
      <c r="HN635" s="56"/>
      <c r="HO635" s="56"/>
      <c r="HP635" s="56"/>
      <c r="HQ635" s="56"/>
      <c r="HR635" s="56"/>
      <c r="HS635" s="56"/>
      <c r="HT635" s="56"/>
      <c r="HU635" s="56"/>
      <c r="HV635" s="56"/>
      <c r="HW635" s="56"/>
      <c r="HX635" s="56"/>
      <c r="HY635" s="56"/>
      <c r="HZ635" s="56"/>
      <c r="IA635" s="56"/>
      <c r="IB635" s="56"/>
      <c r="IC635" s="56"/>
    </row>
    <row r="636" spans="176:237" ht="19" hidden="1" customHeight="1">
      <c r="FT636" s="1"/>
      <c r="FU636" s="56"/>
      <c r="FV636" s="56"/>
      <c r="FW636" s="56"/>
      <c r="FX636" s="56"/>
      <c r="FY636" s="56"/>
      <c r="FZ636" s="56"/>
      <c r="GA636" s="56"/>
      <c r="GB636" s="1179" t="s">
        <v>324</v>
      </c>
      <c r="GC636" s="1180">
        <f t="shared" si="9"/>
        <v>11000</v>
      </c>
      <c r="GD636" s="1180"/>
      <c r="GE636" s="56"/>
      <c r="GF636" s="56"/>
      <c r="GG636" s="630"/>
      <c r="GH636" s="630"/>
      <c r="GI636" s="56"/>
      <c r="GJ636" s="56"/>
      <c r="GK636" s="56"/>
      <c r="GL636" s="56"/>
      <c r="GM636" s="56"/>
      <c r="GN636" s="56"/>
      <c r="GO636" s="56"/>
      <c r="GP636" s="56"/>
      <c r="GQ636" s="56"/>
      <c r="GR636" s="56"/>
      <c r="GS636" s="56"/>
      <c r="GT636" s="56"/>
      <c r="GU636" s="56"/>
      <c r="GV636" s="56"/>
      <c r="GW636" s="56"/>
      <c r="GX636" s="56"/>
      <c r="GY636" s="56"/>
      <c r="GZ636" s="56"/>
      <c r="HA636" s="56"/>
      <c r="HB636" s="56"/>
      <c r="HC636" s="56"/>
      <c r="HD636" s="56"/>
      <c r="HE636" s="56"/>
      <c r="HF636" s="56"/>
      <c r="HG636" s="56"/>
      <c r="HH636" s="56"/>
      <c r="HI636" s="56"/>
      <c r="HJ636" s="56"/>
      <c r="HK636" s="56"/>
      <c r="HL636" s="56"/>
      <c r="HM636" s="56"/>
      <c r="HN636" s="56"/>
      <c r="HO636" s="56"/>
      <c r="HP636" s="56"/>
      <c r="HQ636" s="56"/>
      <c r="HR636" s="56"/>
      <c r="HS636" s="56"/>
      <c r="HT636" s="56"/>
      <c r="HU636" s="56"/>
      <c r="HV636" s="56"/>
      <c r="HW636" s="56"/>
      <c r="HX636" s="56"/>
      <c r="HY636" s="56"/>
      <c r="HZ636" s="56"/>
      <c r="IA636" s="56"/>
      <c r="IB636" s="56"/>
      <c r="IC636" s="56"/>
    </row>
    <row r="637" spans="176:237" ht="19" hidden="1" customHeight="1">
      <c r="FT637" s="1"/>
      <c r="FU637" s="56"/>
      <c r="FV637" s="56"/>
      <c r="FW637" s="56"/>
      <c r="FX637" s="56"/>
      <c r="FY637" s="56"/>
      <c r="FZ637" s="56"/>
      <c r="GA637" s="56"/>
      <c r="GB637" s="1179" t="s">
        <v>325</v>
      </c>
      <c r="GC637" s="1180">
        <f t="shared" si="9"/>
        <v>8000</v>
      </c>
      <c r="GD637" s="1180"/>
      <c r="GE637" s="56"/>
      <c r="GF637" s="56"/>
      <c r="GG637" s="630"/>
      <c r="GH637" s="630"/>
      <c r="GI637" s="56"/>
      <c r="GJ637" s="56"/>
      <c r="GK637" s="56"/>
      <c r="GL637" s="56"/>
      <c r="GM637" s="56"/>
      <c r="GN637" s="56"/>
      <c r="GO637" s="56"/>
      <c r="GP637" s="56"/>
      <c r="GQ637" s="56"/>
      <c r="GR637" s="56"/>
      <c r="GS637" s="56"/>
      <c r="GT637" s="56"/>
      <c r="GU637" s="56"/>
      <c r="GV637" s="56"/>
      <c r="GW637" s="56"/>
      <c r="GX637" s="56"/>
      <c r="GY637" s="56"/>
      <c r="GZ637" s="56"/>
      <c r="HA637" s="56"/>
      <c r="HB637" s="56"/>
      <c r="HC637" s="56"/>
      <c r="HD637" s="56"/>
      <c r="HE637" s="56"/>
      <c r="HF637" s="56"/>
      <c r="HG637" s="56"/>
      <c r="HH637" s="56"/>
      <c r="HI637" s="56"/>
      <c r="HJ637" s="56"/>
      <c r="HK637" s="56"/>
      <c r="HL637" s="56"/>
      <c r="HM637" s="56"/>
      <c r="HN637" s="56"/>
      <c r="HO637" s="56"/>
      <c r="HP637" s="56"/>
      <c r="HQ637" s="56"/>
      <c r="HR637" s="56"/>
      <c r="HS637" s="56"/>
      <c r="HT637" s="56"/>
      <c r="HU637" s="56"/>
      <c r="HV637" s="56"/>
      <c r="HW637" s="56"/>
      <c r="HX637" s="56"/>
      <c r="HY637" s="56"/>
      <c r="HZ637" s="56"/>
      <c r="IA637" s="56"/>
      <c r="IB637" s="56"/>
      <c r="IC637" s="56"/>
    </row>
    <row r="638" spans="176:237" ht="19" hidden="1" customHeight="1">
      <c r="FT638" s="1"/>
      <c r="FU638" s="56"/>
      <c r="FV638" s="56"/>
      <c r="FW638" s="56"/>
      <c r="FX638" s="56"/>
      <c r="FY638" s="56"/>
      <c r="FZ638" s="56"/>
      <c r="GA638" s="56"/>
      <c r="GB638" s="1179" t="s">
        <v>326</v>
      </c>
      <c r="GC638" s="1180">
        <f t="shared" si="9"/>
        <v>7000</v>
      </c>
      <c r="GD638" s="1180"/>
      <c r="GE638" s="56"/>
      <c r="GF638" s="56"/>
      <c r="GG638" s="630"/>
      <c r="GH638" s="630"/>
      <c r="GI638" s="56"/>
      <c r="GJ638" s="56"/>
      <c r="GK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  <c r="HN638" s="56"/>
      <c r="HO638" s="56"/>
      <c r="HP638" s="56"/>
      <c r="HQ638" s="56"/>
      <c r="HR638" s="56"/>
      <c r="HS638" s="56"/>
      <c r="HT638" s="56"/>
      <c r="HU638" s="56"/>
      <c r="HV638" s="56"/>
      <c r="HW638" s="56"/>
      <c r="HX638" s="56"/>
      <c r="HY638" s="56"/>
      <c r="HZ638" s="56"/>
      <c r="IA638" s="56"/>
      <c r="IB638" s="56"/>
      <c r="IC638" s="56"/>
    </row>
    <row r="639" spans="176:237" ht="19" hidden="1" customHeight="1">
      <c r="FT639" s="1"/>
      <c r="FU639" s="56"/>
      <c r="FV639" s="56"/>
      <c r="FW639" s="56"/>
      <c r="FX639" s="56"/>
      <c r="FY639" s="56"/>
      <c r="FZ639" s="56"/>
      <c r="GA639" s="56"/>
      <c r="GB639" s="1179" t="s">
        <v>327</v>
      </c>
      <c r="GC639" s="1180">
        <f t="shared" si="9"/>
        <v>7000</v>
      </c>
      <c r="GD639" s="1180"/>
      <c r="GE639" s="56"/>
      <c r="GF639" s="56"/>
      <c r="GG639" s="630"/>
      <c r="GH639" s="630"/>
      <c r="GI639" s="56"/>
      <c r="GJ639" s="56"/>
      <c r="GK639" s="56"/>
      <c r="GL639" s="56"/>
      <c r="GM639" s="56"/>
      <c r="GN639" s="56"/>
      <c r="GO639" s="56"/>
      <c r="GP639" s="56"/>
      <c r="GQ639" s="56"/>
      <c r="GR639" s="56"/>
      <c r="GS639" s="56"/>
      <c r="GT639" s="56"/>
      <c r="GU639" s="56"/>
      <c r="GV639" s="56"/>
      <c r="GW639" s="56"/>
      <c r="GX639" s="56"/>
      <c r="GY639" s="56"/>
      <c r="GZ639" s="56"/>
      <c r="HA639" s="56"/>
      <c r="HB639" s="56"/>
      <c r="HC639" s="56"/>
      <c r="HD639" s="56"/>
      <c r="HE639" s="56"/>
      <c r="HF639" s="56"/>
      <c r="HG639" s="56"/>
      <c r="HH639" s="56"/>
      <c r="HI639" s="56"/>
      <c r="HJ639" s="56"/>
      <c r="HK639" s="56"/>
      <c r="HL639" s="56"/>
      <c r="HM639" s="56"/>
      <c r="HN639" s="56"/>
      <c r="HO639" s="56"/>
      <c r="HP639" s="56"/>
      <c r="HQ639" s="56"/>
      <c r="HR639" s="56"/>
      <c r="HS639" s="56"/>
      <c r="HT639" s="56"/>
      <c r="HU639" s="56"/>
      <c r="HV639" s="56"/>
      <c r="HW639" s="56"/>
      <c r="HX639" s="56"/>
      <c r="HY639" s="56"/>
      <c r="HZ639" s="56"/>
      <c r="IA639" s="56"/>
      <c r="IB639" s="56"/>
      <c r="IC639" s="56"/>
    </row>
    <row r="640" spans="176:237" ht="19" hidden="1" customHeight="1">
      <c r="FT640" s="1"/>
      <c r="FU640" s="56"/>
      <c r="FV640" s="56"/>
      <c r="FW640" s="56"/>
      <c r="FX640" s="56"/>
      <c r="FY640" s="56"/>
      <c r="FZ640" s="56"/>
      <c r="GA640" s="56"/>
      <c r="GB640" s="1179" t="s">
        <v>328</v>
      </c>
      <c r="GC640" s="1180">
        <f>GC642</f>
        <v>5000</v>
      </c>
      <c r="GD640" s="1180"/>
      <c r="GE640" s="56"/>
      <c r="GF640" s="56"/>
      <c r="GG640" s="630"/>
      <c r="GH640" s="630"/>
      <c r="GI640" s="56"/>
      <c r="GJ640" s="56"/>
      <c r="GK640" s="56"/>
      <c r="GL640" s="56"/>
      <c r="GM640" s="56"/>
      <c r="GN640" s="56"/>
      <c r="GO640" s="56"/>
      <c r="GP640" s="56"/>
      <c r="GQ640" s="56"/>
      <c r="GR640" s="56"/>
      <c r="GS640" s="56"/>
      <c r="GT640" s="56"/>
      <c r="GU640" s="56"/>
      <c r="GV640" s="56"/>
      <c r="GW640" s="56"/>
      <c r="GX640" s="56"/>
      <c r="GY640" s="56"/>
      <c r="GZ640" s="56"/>
      <c r="HA640" s="56"/>
      <c r="HB640" s="56"/>
      <c r="HC640" s="56"/>
      <c r="HD640" s="56"/>
      <c r="HE640" s="56"/>
      <c r="HF640" s="56"/>
      <c r="HG640" s="56"/>
      <c r="HH640" s="56"/>
      <c r="HI640" s="56"/>
      <c r="HJ640" s="56"/>
      <c r="HK640" s="56"/>
      <c r="HL640" s="56"/>
      <c r="HM640" s="56"/>
      <c r="HN640" s="56"/>
      <c r="HO640" s="56"/>
      <c r="HP640" s="56"/>
      <c r="HQ640" s="56"/>
      <c r="HR640" s="56"/>
      <c r="HS640" s="56"/>
      <c r="HT640" s="56"/>
      <c r="HU640" s="56"/>
      <c r="HV640" s="56"/>
      <c r="HW640" s="56"/>
      <c r="HX640" s="56"/>
      <c r="HY640" s="56"/>
      <c r="HZ640" s="56"/>
      <c r="IA640" s="56"/>
      <c r="IB640" s="56"/>
      <c r="IC640" s="56"/>
    </row>
    <row r="641" spans="176:237" ht="19" hidden="1" customHeight="1">
      <c r="FT641" s="1"/>
      <c r="FU641" s="56"/>
      <c r="FV641" s="56"/>
      <c r="FW641" s="56"/>
      <c r="FX641" s="56"/>
      <c r="FY641" s="56"/>
      <c r="FZ641" s="56"/>
      <c r="GA641" s="56"/>
      <c r="GB641" s="1179" t="s">
        <v>329</v>
      </c>
      <c r="GC641" s="1180">
        <f>GC642</f>
        <v>5000</v>
      </c>
      <c r="GD641" s="1180"/>
      <c r="GE641" s="56"/>
      <c r="GF641" s="56"/>
      <c r="GG641" s="630"/>
      <c r="GH641" s="630"/>
      <c r="GI641" s="56"/>
      <c r="GJ641" s="56"/>
      <c r="GK641" s="56"/>
      <c r="GL641" s="56"/>
      <c r="GM641" s="56"/>
      <c r="GN641" s="56"/>
      <c r="GO641" s="56"/>
      <c r="GP641" s="56"/>
      <c r="GQ641" s="56"/>
      <c r="GR641" s="56"/>
      <c r="GS641" s="56"/>
      <c r="GT641" s="56"/>
      <c r="GU641" s="56"/>
      <c r="GV641" s="56"/>
      <c r="GW641" s="56"/>
      <c r="GX641" s="56"/>
      <c r="GY641" s="56"/>
      <c r="GZ641" s="56"/>
      <c r="HA641" s="56"/>
      <c r="HB641" s="56"/>
      <c r="HC641" s="56"/>
      <c r="HD641" s="56"/>
      <c r="HE641" s="56"/>
      <c r="HF641" s="56"/>
      <c r="HG641" s="56"/>
      <c r="HH641" s="56"/>
      <c r="HI641" s="56"/>
      <c r="HJ641" s="56"/>
      <c r="HK641" s="56"/>
      <c r="HL641" s="56"/>
      <c r="HM641" s="56"/>
      <c r="HN641" s="56"/>
      <c r="HO641" s="56"/>
      <c r="HP641" s="56"/>
      <c r="HQ641" s="56"/>
      <c r="HR641" s="56"/>
      <c r="HS641" s="56"/>
      <c r="HT641" s="56"/>
      <c r="HU641" s="56"/>
      <c r="HV641" s="56"/>
      <c r="HW641" s="56"/>
      <c r="HX641" s="56"/>
      <c r="HY641" s="56"/>
      <c r="HZ641" s="56"/>
      <c r="IA641" s="56"/>
      <c r="IB641" s="56"/>
      <c r="IC641" s="56"/>
    </row>
    <row r="642" spans="176:237" ht="19" hidden="1" customHeight="1">
      <c r="FT642" s="1"/>
      <c r="FU642" s="56"/>
      <c r="FV642" s="56"/>
      <c r="FW642" s="56"/>
      <c r="FX642" s="56"/>
      <c r="FY642" s="56"/>
      <c r="FZ642" s="56"/>
      <c r="GA642" s="56"/>
      <c r="GB642" s="1179" t="s">
        <v>330</v>
      </c>
      <c r="GC642" s="1180">
        <f>FX626</f>
        <v>5000</v>
      </c>
      <c r="GD642" s="1180"/>
      <c r="GE642" s="56"/>
      <c r="GF642" s="56"/>
      <c r="GG642" s="630"/>
      <c r="GH642" s="630"/>
      <c r="GI642" s="56"/>
      <c r="GJ642" s="56"/>
      <c r="GK642" s="56"/>
      <c r="GL642" s="56"/>
      <c r="GM642" s="56"/>
      <c r="GN642" s="56"/>
      <c r="GO642" s="56"/>
      <c r="GP642" s="56"/>
      <c r="GQ642" s="56"/>
      <c r="GR642" s="56"/>
      <c r="GS642" s="56"/>
      <c r="GT642" s="56"/>
      <c r="GU642" s="56"/>
      <c r="GV642" s="56"/>
      <c r="GW642" s="56"/>
      <c r="GX642" s="56"/>
      <c r="GY642" s="56"/>
      <c r="GZ642" s="56"/>
      <c r="HA642" s="56"/>
      <c r="HB642" s="56"/>
      <c r="HC642" s="56"/>
      <c r="HD642" s="56"/>
      <c r="HE642" s="56"/>
      <c r="HF642" s="56"/>
      <c r="HG642" s="56"/>
      <c r="HH642" s="56"/>
      <c r="HI642" s="56"/>
      <c r="HJ642" s="56"/>
      <c r="HK642" s="56"/>
      <c r="HL642" s="56"/>
      <c r="HM642" s="56"/>
      <c r="HN642" s="56"/>
      <c r="HO642" s="56"/>
      <c r="HP642" s="56"/>
      <c r="HQ642" s="56"/>
      <c r="HR642" s="56"/>
      <c r="HS642" s="56"/>
      <c r="HT642" s="56"/>
      <c r="HU642" s="56"/>
      <c r="HV642" s="56"/>
      <c r="HW642" s="56"/>
      <c r="HX642" s="56"/>
      <c r="HY642" s="56"/>
      <c r="HZ642" s="56"/>
      <c r="IA642" s="56"/>
      <c r="IB642" s="56"/>
      <c r="IC642" s="56"/>
    </row>
    <row r="643" spans="176:237" ht="19" hidden="1" customHeight="1">
      <c r="FT643" s="1"/>
      <c r="FU643" s="56"/>
      <c r="FV643" s="56"/>
      <c r="FW643" s="56"/>
      <c r="FX643" s="56"/>
      <c r="FY643" s="56"/>
      <c r="FZ643" s="56"/>
      <c r="GA643" s="56"/>
      <c r="GB643" s="56"/>
      <c r="GC643" s="56"/>
      <c r="GD643" s="56"/>
      <c r="GE643" s="56"/>
      <c r="GF643" s="56"/>
      <c r="GG643" s="630"/>
      <c r="GH643" s="630"/>
      <c r="GI643" s="56"/>
      <c r="GJ643" s="56"/>
      <c r="GK643" s="56"/>
      <c r="GL643" s="56"/>
      <c r="GM643" s="56"/>
      <c r="GN643" s="56"/>
      <c r="GO643" s="56"/>
      <c r="GP643" s="56"/>
      <c r="GQ643" s="56"/>
      <c r="GR643" s="56"/>
      <c r="GS643" s="56"/>
      <c r="GT643" s="56"/>
      <c r="GU643" s="56"/>
      <c r="GV643" s="56"/>
      <c r="GW643" s="56"/>
      <c r="GX643" s="56"/>
      <c r="GY643" s="56"/>
      <c r="GZ643" s="56"/>
      <c r="HA643" s="56"/>
      <c r="HB643" s="56"/>
      <c r="HC643" s="56"/>
      <c r="HD643" s="56"/>
      <c r="HE643" s="56"/>
      <c r="HF643" s="56"/>
      <c r="HG643" s="56"/>
      <c r="HH643" s="56"/>
      <c r="HI643" s="56"/>
      <c r="HJ643" s="56"/>
      <c r="HK643" s="56"/>
      <c r="HL643" s="56"/>
      <c r="HM643" s="56"/>
      <c r="HN643" s="56"/>
      <c r="HO643" s="56"/>
      <c r="HP643" s="56"/>
      <c r="HQ643" s="56"/>
      <c r="HR643" s="56"/>
      <c r="HS643" s="56"/>
      <c r="HT643" s="56"/>
      <c r="HU643" s="56"/>
      <c r="HV643" s="56"/>
      <c r="HW643" s="56"/>
      <c r="HX643" s="56"/>
      <c r="HY643" s="56"/>
      <c r="HZ643" s="56"/>
      <c r="IA643" s="56"/>
      <c r="IB643" s="56"/>
      <c r="IC643" s="56"/>
    </row>
    <row r="644" spans="176:237" ht="19" hidden="1" customHeight="1">
      <c r="FT644" s="1"/>
      <c r="FU644" s="56"/>
      <c r="FV644" s="56"/>
      <c r="FW644" s="56"/>
      <c r="FX644" s="56"/>
      <c r="FY644" s="56"/>
      <c r="FZ644" s="56"/>
      <c r="GA644" s="56"/>
      <c r="GB644" s="56"/>
      <c r="GC644" s="56"/>
      <c r="GD644" s="56"/>
      <c r="GE644" s="56"/>
      <c r="GF644" s="56"/>
      <c r="GG644" s="630"/>
      <c r="GH644" s="630"/>
      <c r="GI644" s="56"/>
      <c r="GJ644" s="56"/>
      <c r="GK644" s="56"/>
      <c r="GL644" s="56"/>
      <c r="GM644" s="56"/>
      <c r="GN644" s="56"/>
      <c r="GO644" s="56"/>
      <c r="GP644" s="56"/>
      <c r="GQ644" s="56"/>
      <c r="GR644" s="56"/>
      <c r="GS644" s="56"/>
      <c r="GT644" s="56"/>
      <c r="GU644" s="56"/>
      <c r="GV644" s="56"/>
      <c r="GW644" s="56"/>
      <c r="GX644" s="56"/>
      <c r="GY644" s="56"/>
      <c r="GZ644" s="56"/>
      <c r="HA644" s="56"/>
      <c r="HB644" s="56"/>
      <c r="HC644" s="56"/>
      <c r="HD644" s="56"/>
      <c r="HE644" s="56"/>
      <c r="HF644" s="56"/>
      <c r="HG644" s="56"/>
      <c r="HH644" s="56"/>
      <c r="HI644" s="56"/>
      <c r="HJ644" s="56"/>
      <c r="HK644" s="56"/>
      <c r="HL644" s="56"/>
      <c r="HM644" s="56"/>
      <c r="HN644" s="56"/>
      <c r="HO644" s="56"/>
      <c r="HP644" s="56"/>
      <c r="HQ644" s="56"/>
      <c r="HR644" s="56"/>
      <c r="HS644" s="56"/>
      <c r="HT644" s="56"/>
      <c r="HU644" s="56"/>
      <c r="HV644" s="56"/>
      <c r="HW644" s="56"/>
      <c r="HX644" s="56"/>
      <c r="HY644" s="56"/>
      <c r="HZ644" s="56"/>
      <c r="IA644" s="56"/>
      <c r="IB644" s="56"/>
      <c r="IC644" s="56"/>
    </row>
    <row r="645" spans="176:237" ht="19" hidden="1" customHeight="1">
      <c r="FT645" s="1"/>
      <c r="FU645" s="56"/>
      <c r="FV645" s="56"/>
      <c r="FW645" s="56"/>
      <c r="FX645" s="56"/>
      <c r="FY645" s="56"/>
      <c r="FZ645" s="56"/>
      <c r="GA645" s="56"/>
      <c r="GB645" s="56"/>
      <c r="GC645" s="56"/>
      <c r="GD645" s="56"/>
      <c r="GE645" s="56"/>
      <c r="GF645" s="56"/>
      <c r="GG645" s="630"/>
      <c r="GH645" s="630"/>
      <c r="GI645" s="56"/>
      <c r="GJ645" s="56"/>
      <c r="GK645" s="56"/>
      <c r="GL645" s="56"/>
      <c r="GM645" s="56"/>
      <c r="GN645" s="56"/>
      <c r="GO645" s="56"/>
      <c r="GP645" s="56"/>
      <c r="GQ645" s="56"/>
      <c r="GR645" s="56"/>
      <c r="GS645" s="56"/>
      <c r="GT645" s="56"/>
      <c r="GU645" s="56"/>
      <c r="GV645" s="56"/>
      <c r="GW645" s="56"/>
      <c r="GX645" s="56"/>
      <c r="GY645" s="56"/>
      <c r="GZ645" s="56"/>
      <c r="HA645" s="56"/>
      <c r="HB645" s="56"/>
      <c r="HC645" s="56"/>
      <c r="HD645" s="56"/>
      <c r="HE645" s="56"/>
      <c r="HF645" s="56"/>
      <c r="HG645" s="56"/>
      <c r="HH645" s="56"/>
      <c r="HI645" s="56"/>
      <c r="HJ645" s="56"/>
      <c r="HK645" s="56"/>
      <c r="HL645" s="56"/>
      <c r="HM645" s="56"/>
      <c r="HN645" s="56"/>
      <c r="HO645" s="56"/>
      <c r="HP645" s="56"/>
      <c r="HQ645" s="56"/>
      <c r="HR645" s="56"/>
      <c r="HS645" s="56"/>
      <c r="HT645" s="56"/>
      <c r="HU645" s="56"/>
      <c r="HV645" s="56"/>
      <c r="HW645" s="56"/>
      <c r="HX645" s="56"/>
      <c r="HY645" s="56"/>
      <c r="HZ645" s="56"/>
      <c r="IA645" s="56"/>
      <c r="IB645" s="56"/>
      <c r="IC645" s="56"/>
    </row>
    <row r="646" spans="176:237" ht="19" hidden="1" customHeight="1">
      <c r="FT646" s="1"/>
      <c r="FU646" s="56"/>
      <c r="FV646" s="56"/>
      <c r="FW646" s="56"/>
      <c r="FX646" s="56"/>
      <c r="FY646" s="56"/>
      <c r="FZ646" s="56"/>
      <c r="GA646" s="56"/>
      <c r="GB646" s="56"/>
      <c r="GC646" s="56"/>
      <c r="GD646" s="56"/>
      <c r="GE646" s="56"/>
      <c r="GF646" s="56"/>
      <c r="GG646" s="630"/>
      <c r="GH646" s="630"/>
      <c r="GI646" s="56"/>
      <c r="GJ646" s="56"/>
      <c r="GK646" s="56"/>
      <c r="GL646" s="56"/>
      <c r="GM646" s="56"/>
      <c r="GN646" s="56"/>
      <c r="GO646" s="56"/>
      <c r="GP646" s="56"/>
      <c r="GQ646" s="56"/>
      <c r="GR646" s="56"/>
      <c r="GS646" s="56"/>
      <c r="GT646" s="56"/>
      <c r="GU646" s="56"/>
      <c r="GV646" s="56"/>
      <c r="GW646" s="56"/>
      <c r="GX646" s="56"/>
      <c r="GY646" s="56"/>
      <c r="GZ646" s="56"/>
      <c r="HA646" s="56"/>
      <c r="HB646" s="56"/>
      <c r="HC646" s="56"/>
      <c r="HD646" s="56"/>
      <c r="HE646" s="56"/>
      <c r="HF646" s="56"/>
      <c r="HG646" s="56"/>
      <c r="HH646" s="56"/>
      <c r="HI646" s="56"/>
      <c r="HJ646" s="56"/>
      <c r="HK646" s="56"/>
      <c r="HL646" s="56"/>
      <c r="HM646" s="56"/>
      <c r="HN646" s="56"/>
      <c r="HO646" s="56"/>
      <c r="HP646" s="56"/>
      <c r="HQ646" s="56"/>
      <c r="HR646" s="56"/>
      <c r="HS646" s="56"/>
      <c r="HT646" s="56"/>
      <c r="HU646" s="56"/>
      <c r="HV646" s="56"/>
      <c r="HW646" s="56"/>
      <c r="HX646" s="56"/>
      <c r="HY646" s="56"/>
      <c r="HZ646" s="56"/>
      <c r="IA646" s="56"/>
      <c r="IB646" s="56"/>
      <c r="IC646" s="56"/>
    </row>
    <row r="647" spans="176:237" ht="19" hidden="1" customHeight="1">
      <c r="FT647" s="1"/>
      <c r="FU647" s="56"/>
      <c r="FV647" s="56"/>
      <c r="FW647" s="56"/>
      <c r="FX647" s="56"/>
      <c r="FY647" s="56"/>
      <c r="FZ647" s="56"/>
      <c r="GA647" s="56"/>
      <c r="GB647" s="56"/>
      <c r="GC647" s="56"/>
      <c r="GD647" s="56"/>
      <c r="GE647" s="56"/>
      <c r="GF647" s="56"/>
      <c r="GG647" s="630"/>
      <c r="GH647" s="630"/>
      <c r="GI647" s="56"/>
      <c r="GJ647" s="56"/>
      <c r="GK647" s="56"/>
      <c r="GL647" s="56"/>
      <c r="GM647" s="56"/>
      <c r="GN647" s="56"/>
      <c r="GO647" s="56"/>
      <c r="GP647" s="56"/>
      <c r="GQ647" s="56"/>
      <c r="GR647" s="56"/>
      <c r="GS647" s="56"/>
      <c r="GT647" s="56"/>
      <c r="GU647" s="56"/>
      <c r="GV647" s="56"/>
      <c r="GW647" s="56"/>
      <c r="GX647" s="56"/>
      <c r="GY647" s="56"/>
      <c r="GZ647" s="56"/>
      <c r="HA647" s="56"/>
      <c r="HB647" s="56"/>
      <c r="HC647" s="56"/>
      <c r="HD647" s="56"/>
      <c r="HE647" s="56"/>
      <c r="HF647" s="56"/>
      <c r="HG647" s="56"/>
      <c r="HH647" s="56"/>
      <c r="HI647" s="56"/>
      <c r="HJ647" s="56"/>
      <c r="HK647" s="56"/>
      <c r="HL647" s="56"/>
      <c r="HM647" s="56"/>
      <c r="HN647" s="56"/>
      <c r="HO647" s="56"/>
      <c r="HP647" s="56"/>
      <c r="HQ647" s="56"/>
      <c r="HR647" s="56"/>
      <c r="HS647" s="56"/>
      <c r="HT647" s="56"/>
      <c r="HU647" s="56"/>
      <c r="HV647" s="56"/>
      <c r="HW647" s="56"/>
      <c r="HX647" s="56"/>
      <c r="HY647" s="56"/>
      <c r="HZ647" s="56"/>
      <c r="IA647" s="56"/>
      <c r="IB647" s="56"/>
      <c r="IC647" s="56"/>
    </row>
    <row r="648" spans="176:237" ht="19" hidden="1" customHeight="1">
      <c r="FT648" s="1"/>
      <c r="FU648" s="56"/>
      <c r="FV648" s="56"/>
      <c r="FW648" s="56"/>
      <c r="FX648" s="56"/>
      <c r="FY648" s="56"/>
      <c r="FZ648" s="56"/>
      <c r="GA648" s="56"/>
      <c r="GB648" s="56"/>
      <c r="GC648" s="56"/>
      <c r="GD648" s="56"/>
      <c r="GE648" s="56"/>
      <c r="GF648" s="56"/>
      <c r="GG648" s="630"/>
      <c r="GH648" s="630"/>
      <c r="GI648" s="56"/>
      <c r="GJ648" s="56"/>
      <c r="GK648" s="56"/>
      <c r="GL648" s="56"/>
      <c r="GM648" s="56"/>
      <c r="GN648" s="56"/>
      <c r="GO648" s="56"/>
      <c r="GP648" s="56"/>
      <c r="GQ648" s="56"/>
      <c r="GR648" s="56"/>
      <c r="GS648" s="56"/>
      <c r="GT648" s="56"/>
      <c r="GU648" s="56"/>
      <c r="GV648" s="56"/>
      <c r="GW648" s="56"/>
      <c r="GX648" s="56"/>
      <c r="GY648" s="56"/>
      <c r="GZ648" s="56"/>
      <c r="HA648" s="56"/>
      <c r="HB648" s="56"/>
      <c r="HC648" s="56"/>
      <c r="HD648" s="56"/>
      <c r="HE648" s="56"/>
      <c r="HF648" s="56"/>
      <c r="HG648" s="56"/>
      <c r="HH648" s="56"/>
      <c r="HI648" s="56"/>
      <c r="HJ648" s="56"/>
      <c r="HK648" s="56"/>
      <c r="HL648" s="56"/>
      <c r="HM648" s="56"/>
      <c r="HN648" s="56"/>
      <c r="HO648" s="56"/>
      <c r="HP648" s="56"/>
      <c r="HQ648" s="56"/>
      <c r="HR648" s="56"/>
      <c r="HS648" s="56"/>
      <c r="HT648" s="56"/>
      <c r="HU648" s="56"/>
      <c r="HV648" s="56"/>
      <c r="HW648" s="56"/>
      <c r="HX648" s="56"/>
      <c r="HY648" s="56"/>
      <c r="HZ648" s="56"/>
      <c r="IA648" s="56"/>
      <c r="IB648" s="56"/>
      <c r="IC648" s="56"/>
    </row>
    <row r="649" spans="176:237" ht="19" hidden="1" customHeight="1">
      <c r="FT649" s="1"/>
      <c r="FU649" s="56"/>
      <c r="FV649" s="56"/>
      <c r="FW649" s="56"/>
      <c r="FX649" s="56"/>
      <c r="FY649" s="56"/>
      <c r="FZ649" s="56"/>
      <c r="GA649" s="56"/>
      <c r="GB649" s="56"/>
      <c r="GC649" s="56"/>
      <c r="GD649" s="56"/>
      <c r="GE649" s="56"/>
      <c r="GF649" s="56"/>
      <c r="GG649" s="630"/>
      <c r="GH649" s="630"/>
      <c r="GI649" s="56"/>
      <c r="GJ649" s="56"/>
      <c r="GK649" s="56"/>
      <c r="GL649" s="56"/>
      <c r="GM649" s="56"/>
      <c r="GN649" s="56"/>
      <c r="GO649" s="56"/>
      <c r="GP649" s="56"/>
      <c r="GQ649" s="56"/>
      <c r="GR649" s="56"/>
      <c r="GS649" s="56"/>
      <c r="GT649" s="56"/>
      <c r="GU649" s="56"/>
      <c r="GV649" s="56"/>
      <c r="GW649" s="56"/>
      <c r="GX649" s="56"/>
      <c r="GY649" s="56"/>
      <c r="GZ649" s="56"/>
      <c r="HA649" s="56"/>
      <c r="HB649" s="56"/>
      <c r="HC649" s="56"/>
      <c r="HD649" s="56"/>
      <c r="HE649" s="56"/>
      <c r="HF649" s="56"/>
      <c r="HG649" s="56"/>
      <c r="HH649" s="56"/>
      <c r="HI649" s="56"/>
      <c r="HJ649" s="56"/>
      <c r="HK649" s="56"/>
      <c r="HL649" s="56"/>
      <c r="HM649" s="56"/>
      <c r="HN649" s="56"/>
      <c r="HO649" s="56"/>
      <c r="HP649" s="56"/>
      <c r="HQ649" s="56"/>
      <c r="HR649" s="56"/>
      <c r="HS649" s="56"/>
      <c r="HT649" s="56"/>
      <c r="HU649" s="56"/>
      <c r="HV649" s="56"/>
      <c r="HW649" s="56"/>
      <c r="HX649" s="56"/>
      <c r="HY649" s="56"/>
      <c r="HZ649" s="56"/>
      <c r="IA649" s="56"/>
      <c r="IB649" s="56"/>
      <c r="IC649" s="56"/>
    </row>
    <row r="650" spans="176:237" ht="19" hidden="1" customHeight="1">
      <c r="FT650" s="1"/>
      <c r="FU650" s="56"/>
      <c r="FV650" s="56"/>
      <c r="FW650" s="56"/>
      <c r="FX650" s="56"/>
      <c r="FY650" s="56"/>
      <c r="FZ650" s="56"/>
      <c r="GA650" s="56"/>
      <c r="GB650" s="56"/>
      <c r="GC650" s="56"/>
      <c r="GD650" s="56"/>
      <c r="GE650" s="56"/>
      <c r="GF650" s="56"/>
      <c r="GG650" s="630"/>
      <c r="GH650" s="630"/>
      <c r="GI650" s="56"/>
      <c r="GJ650" s="56"/>
      <c r="GK650" s="56"/>
      <c r="GL650" s="56"/>
      <c r="GM650" s="56"/>
      <c r="GN650" s="56"/>
      <c r="GO650" s="56"/>
      <c r="GP650" s="56"/>
      <c r="GQ650" s="56"/>
      <c r="GR650" s="56"/>
      <c r="GS650" s="56"/>
      <c r="GT650" s="56"/>
      <c r="GU650" s="56"/>
      <c r="GV650" s="56"/>
      <c r="GW650" s="56"/>
      <c r="GX650" s="56"/>
      <c r="GY650" s="56"/>
      <c r="GZ650" s="56"/>
      <c r="HA650" s="56"/>
      <c r="HB650" s="56"/>
      <c r="HC650" s="56"/>
      <c r="HD650" s="56"/>
      <c r="HE650" s="56"/>
      <c r="HF650" s="56"/>
      <c r="HG650" s="56"/>
      <c r="HH650" s="56"/>
      <c r="HI650" s="56"/>
      <c r="HJ650" s="56"/>
      <c r="HK650" s="56"/>
      <c r="HL650" s="56"/>
      <c r="HM650" s="56"/>
      <c r="HN650" s="56"/>
      <c r="HO650" s="56"/>
      <c r="HP650" s="56"/>
      <c r="HQ650" s="56"/>
      <c r="HR650" s="56"/>
      <c r="HS650" s="56"/>
      <c r="HT650" s="56"/>
      <c r="HU650" s="56"/>
      <c r="HV650" s="56"/>
      <c r="HW650" s="56"/>
      <c r="HX650" s="56"/>
      <c r="HY650" s="56"/>
      <c r="HZ650" s="56"/>
      <c r="IA650" s="56"/>
      <c r="IB650" s="56"/>
      <c r="IC650" s="56"/>
    </row>
    <row r="651" spans="176:237" ht="19" hidden="1" customHeight="1">
      <c r="FT651" s="1"/>
      <c r="FU651" s="56"/>
      <c r="FV651" s="56"/>
      <c r="FW651" s="56"/>
      <c r="FX651" s="56"/>
      <c r="FY651" s="56"/>
      <c r="FZ651" s="56"/>
      <c r="GA651" s="56"/>
      <c r="GB651" s="56"/>
      <c r="GC651" s="56"/>
      <c r="GD651" s="56"/>
      <c r="GE651" s="56"/>
      <c r="GF651" s="56"/>
      <c r="GG651" s="630"/>
      <c r="GH651" s="630"/>
      <c r="GI651" s="56"/>
      <c r="GJ651" s="56"/>
      <c r="GK651" s="56"/>
      <c r="GL651" s="56"/>
      <c r="GM651" s="56"/>
      <c r="GN651" s="56"/>
      <c r="GO651" s="56"/>
      <c r="GP651" s="56"/>
      <c r="GQ651" s="56"/>
      <c r="GR651" s="56"/>
      <c r="GS651" s="56"/>
      <c r="GT651" s="56"/>
      <c r="GU651" s="56"/>
      <c r="GV651" s="56"/>
      <c r="GW651" s="56"/>
      <c r="GX651" s="56"/>
      <c r="GY651" s="56"/>
      <c r="GZ651" s="56"/>
      <c r="HA651" s="56"/>
      <c r="HB651" s="56"/>
      <c r="HC651" s="56"/>
      <c r="HD651" s="56"/>
      <c r="HE651" s="56"/>
      <c r="HF651" s="56"/>
      <c r="HG651" s="56"/>
      <c r="HH651" s="56"/>
      <c r="HI651" s="56"/>
      <c r="HJ651" s="56"/>
      <c r="HK651" s="56"/>
      <c r="HL651" s="56"/>
      <c r="HM651" s="56"/>
      <c r="HN651" s="56"/>
      <c r="HO651" s="56"/>
      <c r="HP651" s="56"/>
      <c r="HQ651" s="56"/>
      <c r="HR651" s="56"/>
      <c r="HS651" s="56"/>
      <c r="HT651" s="56"/>
      <c r="HU651" s="56"/>
      <c r="HV651" s="56"/>
      <c r="HW651" s="56"/>
      <c r="HX651" s="56"/>
      <c r="HY651" s="56"/>
      <c r="HZ651" s="56"/>
      <c r="IA651" s="56"/>
      <c r="IB651" s="56"/>
      <c r="IC651" s="56"/>
    </row>
    <row r="652" spans="176:237" ht="19" hidden="1" customHeight="1">
      <c r="FT652" s="1"/>
      <c r="FU652" s="56"/>
      <c r="FV652" s="56"/>
      <c r="FW652" s="56"/>
      <c r="FX652" s="56"/>
      <c r="FY652" s="56"/>
      <c r="FZ652" s="56"/>
      <c r="GA652" s="56"/>
      <c r="GB652" s="56"/>
      <c r="GC652" s="56"/>
      <c r="GD652" s="56"/>
      <c r="GE652" s="56"/>
      <c r="GF652" s="56"/>
      <c r="GG652" s="630"/>
      <c r="GH652" s="630"/>
      <c r="GI652" s="56"/>
      <c r="GJ652" s="56"/>
      <c r="GK652" s="56"/>
      <c r="GL652" s="56"/>
      <c r="GM652" s="56"/>
      <c r="GN652" s="56"/>
      <c r="GO652" s="56"/>
      <c r="GP652" s="56"/>
      <c r="GQ652" s="56"/>
      <c r="GR652" s="56"/>
      <c r="GS652" s="56"/>
      <c r="GT652" s="56"/>
      <c r="GU652" s="56"/>
      <c r="GV652" s="56"/>
      <c r="GW652" s="56"/>
      <c r="GX652" s="56"/>
      <c r="GY652" s="56"/>
      <c r="GZ652" s="56"/>
      <c r="HA652" s="56"/>
      <c r="HB652" s="56"/>
      <c r="HC652" s="56"/>
      <c r="HD652" s="56"/>
      <c r="HE652" s="56"/>
      <c r="HF652" s="56"/>
      <c r="HG652" s="56"/>
      <c r="HH652" s="56"/>
      <c r="HI652" s="56"/>
      <c r="HJ652" s="56"/>
      <c r="HK652" s="56"/>
      <c r="HL652" s="56"/>
      <c r="HM652" s="56"/>
      <c r="HN652" s="56"/>
      <c r="HO652" s="56"/>
      <c r="HP652" s="56"/>
      <c r="HQ652" s="56"/>
      <c r="HR652" s="56"/>
      <c r="HS652" s="56"/>
      <c r="HT652" s="56"/>
      <c r="HU652" s="56"/>
      <c r="HV652" s="56"/>
      <c r="HW652" s="56"/>
      <c r="HX652" s="56"/>
      <c r="HY652" s="56"/>
      <c r="HZ652" s="56"/>
      <c r="IA652" s="56"/>
      <c r="IB652" s="56"/>
      <c r="IC652" s="56"/>
    </row>
    <row r="653" spans="176:237" ht="19" hidden="1" customHeight="1">
      <c r="FT653" s="1"/>
      <c r="FU653" s="56"/>
      <c r="FV653" s="56"/>
      <c r="FW653" s="56"/>
      <c r="FX653" s="56"/>
      <c r="FY653" s="56"/>
      <c r="FZ653" s="56"/>
      <c r="GA653" s="56"/>
      <c r="GB653" s="56"/>
      <c r="GC653" s="56"/>
      <c r="GD653" s="56"/>
      <c r="GE653" s="56"/>
      <c r="GF653" s="56"/>
      <c r="GG653" s="630"/>
      <c r="GH653" s="630"/>
      <c r="GI653" s="56"/>
      <c r="GJ653" s="56"/>
      <c r="GK653" s="56"/>
      <c r="GL653" s="56"/>
      <c r="GM653" s="56"/>
      <c r="GN653" s="56"/>
      <c r="GO653" s="56"/>
      <c r="GP653" s="56"/>
      <c r="GQ653" s="56"/>
      <c r="GR653" s="56"/>
      <c r="GS653" s="56"/>
      <c r="GT653" s="56"/>
      <c r="GU653" s="56"/>
      <c r="GV653" s="56"/>
      <c r="GW653" s="56"/>
      <c r="GX653" s="56"/>
      <c r="GY653" s="56"/>
      <c r="GZ653" s="56"/>
      <c r="HA653" s="56"/>
      <c r="HB653" s="56"/>
      <c r="HC653" s="56"/>
      <c r="HD653" s="56"/>
      <c r="HE653" s="56"/>
      <c r="HF653" s="56"/>
      <c r="HG653" s="56"/>
      <c r="HH653" s="56"/>
      <c r="HI653" s="56"/>
      <c r="HJ653" s="56"/>
      <c r="HK653" s="56"/>
      <c r="HL653" s="56"/>
      <c r="HM653" s="56"/>
      <c r="HN653" s="56"/>
      <c r="HO653" s="56"/>
      <c r="HP653" s="56"/>
      <c r="HQ653" s="56"/>
      <c r="HR653" s="56"/>
      <c r="HS653" s="56"/>
      <c r="HT653" s="56"/>
      <c r="HU653" s="56"/>
      <c r="HV653" s="56"/>
      <c r="HW653" s="56"/>
      <c r="HX653" s="56"/>
      <c r="HY653" s="56"/>
      <c r="HZ653" s="56"/>
      <c r="IA653" s="56"/>
      <c r="IB653" s="56"/>
      <c r="IC653" s="56"/>
    </row>
    <row r="654" spans="176:237" ht="19" hidden="1" customHeight="1">
      <c r="FT654" s="1"/>
      <c r="FU654" s="56"/>
      <c r="FV654" s="56"/>
      <c r="FW654" s="56"/>
      <c r="FX654" s="56"/>
      <c r="FY654" s="56"/>
      <c r="FZ654" s="56"/>
      <c r="GA654" s="56"/>
      <c r="GB654" s="56"/>
      <c r="GC654" s="56"/>
      <c r="GD654" s="56"/>
      <c r="GE654" s="56"/>
      <c r="GF654" s="56"/>
      <c r="GG654" s="630"/>
      <c r="GH654" s="630"/>
      <c r="GI654" s="56"/>
      <c r="GJ654" s="56"/>
      <c r="GK654" s="56"/>
      <c r="GL654" s="56"/>
      <c r="GM654" s="56"/>
      <c r="GN654" s="56"/>
      <c r="GO654" s="56"/>
      <c r="GP654" s="56"/>
      <c r="GQ654" s="56"/>
      <c r="GR654" s="56"/>
      <c r="GS654" s="56"/>
      <c r="GT654" s="56"/>
      <c r="GU654" s="56"/>
      <c r="GV654" s="56"/>
      <c r="GW654" s="56"/>
      <c r="GX654" s="56"/>
      <c r="GY654" s="56"/>
      <c r="GZ654" s="56"/>
      <c r="HA654" s="56"/>
      <c r="HB654" s="56"/>
      <c r="HC654" s="56"/>
      <c r="HD654" s="56"/>
      <c r="HE654" s="56"/>
      <c r="HF654" s="56"/>
      <c r="HG654" s="56"/>
      <c r="HH654" s="56"/>
      <c r="HI654" s="56"/>
      <c r="HJ654" s="56"/>
      <c r="HK654" s="56"/>
      <c r="HL654" s="56"/>
      <c r="HM654" s="56"/>
      <c r="HN654" s="56"/>
      <c r="HO654" s="56"/>
      <c r="HP654" s="56"/>
      <c r="HQ654" s="56"/>
      <c r="HR654" s="56"/>
      <c r="HS654" s="56"/>
      <c r="HT654" s="56"/>
      <c r="HU654" s="56"/>
      <c r="HV654" s="56"/>
      <c r="HW654" s="56"/>
      <c r="HX654" s="56"/>
      <c r="HY654" s="56"/>
      <c r="HZ654" s="56"/>
      <c r="IA654" s="56"/>
      <c r="IB654" s="56"/>
      <c r="IC654" s="56"/>
    </row>
    <row r="655" spans="176:237" ht="19" hidden="1" customHeight="1">
      <c r="FT655" s="1"/>
      <c r="FU655" s="56"/>
      <c r="FV655" s="56"/>
      <c r="FW655" s="56"/>
      <c r="FX655" s="56"/>
      <c r="FY655" s="56"/>
      <c r="FZ655" s="56"/>
      <c r="GA655" s="56"/>
      <c r="GB655" s="56"/>
      <c r="GC655" s="56"/>
      <c r="GD655" s="56"/>
      <c r="GE655" s="56"/>
      <c r="GF655" s="56"/>
      <c r="GG655" s="630"/>
      <c r="GH655" s="630"/>
      <c r="GI655" s="56"/>
      <c r="GJ655" s="56"/>
      <c r="GK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56"/>
      <c r="HE655" s="56"/>
      <c r="HF655" s="56"/>
      <c r="HG655" s="56"/>
      <c r="HH655" s="56"/>
      <c r="HI655" s="56"/>
      <c r="HJ655" s="56"/>
      <c r="HK655" s="56"/>
      <c r="HL655" s="56"/>
      <c r="HM655" s="56"/>
      <c r="HN655" s="56"/>
      <c r="HO655" s="56"/>
      <c r="HP655" s="56"/>
      <c r="HQ655" s="56"/>
      <c r="HR655" s="56"/>
      <c r="HS655" s="56"/>
      <c r="HT655" s="56"/>
      <c r="HU655" s="56"/>
      <c r="HV655" s="56"/>
      <c r="HW655" s="56"/>
      <c r="HX655" s="56"/>
      <c r="HY655" s="56"/>
      <c r="HZ655" s="56"/>
      <c r="IA655" s="56"/>
      <c r="IB655" s="56"/>
      <c r="IC655" s="56"/>
    </row>
    <row r="656" spans="176:237" ht="19" hidden="1" customHeight="1">
      <c r="FT656" s="1"/>
      <c r="FU656" s="56"/>
      <c r="FV656" s="56"/>
      <c r="FW656" s="56"/>
      <c r="FX656" s="56"/>
      <c r="FY656" s="56"/>
      <c r="FZ656" s="56"/>
      <c r="GA656" s="56"/>
      <c r="GB656" s="56"/>
      <c r="GC656" s="56"/>
      <c r="GD656" s="56"/>
      <c r="GE656" s="56"/>
      <c r="GF656" s="56"/>
      <c r="GG656" s="630"/>
      <c r="GH656" s="630"/>
      <c r="GI656" s="56"/>
      <c r="GJ656" s="56"/>
      <c r="GK656" s="56"/>
      <c r="GL656" s="56"/>
      <c r="GM656" s="56"/>
      <c r="GN656" s="56"/>
      <c r="GO656" s="56"/>
      <c r="GP656" s="56"/>
      <c r="GQ656" s="56"/>
      <c r="GR656" s="56"/>
      <c r="GS656" s="56"/>
      <c r="GT656" s="56"/>
      <c r="GU656" s="56"/>
      <c r="GV656" s="56"/>
      <c r="GW656" s="56"/>
      <c r="GX656" s="56"/>
      <c r="GY656" s="56"/>
      <c r="GZ656" s="56"/>
      <c r="HA656" s="56"/>
      <c r="HB656" s="56"/>
      <c r="HC656" s="56"/>
      <c r="HD656" s="56"/>
      <c r="HE656" s="56"/>
      <c r="HF656" s="56"/>
      <c r="HG656" s="56"/>
      <c r="HH656" s="56"/>
      <c r="HI656" s="56"/>
      <c r="HJ656" s="56"/>
      <c r="HK656" s="56"/>
      <c r="HL656" s="56"/>
      <c r="HM656" s="56"/>
      <c r="HN656" s="56"/>
      <c r="HO656" s="56"/>
      <c r="HP656" s="56"/>
      <c r="HQ656" s="56"/>
      <c r="HR656" s="56"/>
      <c r="HS656" s="56"/>
      <c r="HT656" s="56"/>
      <c r="HU656" s="56"/>
      <c r="HV656" s="56"/>
      <c r="HW656" s="56"/>
      <c r="HX656" s="56"/>
      <c r="HY656" s="56"/>
      <c r="HZ656" s="56"/>
      <c r="IA656" s="56"/>
      <c r="IB656" s="56"/>
      <c r="IC656" s="56"/>
    </row>
    <row r="657" spans="175:237" ht="19" hidden="1" customHeight="1">
      <c r="FT657" s="1"/>
      <c r="FU657" s="56"/>
      <c r="FV657" s="56"/>
      <c r="FW657" s="56"/>
      <c r="FX657" s="56"/>
      <c r="FY657" s="56"/>
      <c r="FZ657" s="56"/>
      <c r="GA657" s="56"/>
      <c r="GB657" s="56"/>
      <c r="GC657" s="56"/>
      <c r="GD657" s="56"/>
      <c r="GE657" s="56"/>
      <c r="GF657" s="56"/>
      <c r="GG657" s="630"/>
      <c r="GH657" s="630"/>
      <c r="GI657" s="56"/>
      <c r="GJ657" s="56"/>
      <c r="GK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  <c r="GZ657" s="56"/>
      <c r="HA657" s="56"/>
      <c r="HB657" s="56"/>
      <c r="HC657" s="56"/>
      <c r="HD657" s="56"/>
      <c r="HE657" s="56"/>
      <c r="HF657" s="56"/>
      <c r="HG657" s="56"/>
      <c r="HH657" s="56"/>
      <c r="HI657" s="56"/>
      <c r="HJ657" s="56"/>
      <c r="HK657" s="56"/>
      <c r="HL657" s="56"/>
      <c r="HM657" s="56"/>
      <c r="HN657" s="56"/>
      <c r="HO657" s="56"/>
      <c r="HP657" s="56"/>
      <c r="HQ657" s="56"/>
      <c r="HR657" s="56"/>
      <c r="HS657" s="56"/>
      <c r="HT657" s="56"/>
      <c r="HU657" s="56"/>
      <c r="HV657" s="56"/>
      <c r="HW657" s="56"/>
      <c r="HX657" s="56"/>
      <c r="HY657" s="56"/>
      <c r="HZ657" s="56"/>
      <c r="IA657" s="56"/>
      <c r="IB657" s="56"/>
      <c r="IC657" s="56"/>
    </row>
    <row r="658" spans="175:237" ht="19" hidden="1" customHeight="1">
      <c r="FT658" s="1"/>
      <c r="FU658" s="56"/>
      <c r="FV658" s="56"/>
      <c r="FW658" s="56"/>
      <c r="FX658" s="56"/>
      <c r="FY658" s="56"/>
      <c r="FZ658" s="56"/>
      <c r="GA658" s="56"/>
      <c r="GB658" s="56"/>
      <c r="GC658" s="56"/>
      <c r="GD658" s="56"/>
      <c r="GE658" s="56"/>
      <c r="GF658" s="56"/>
      <c r="GG658" s="630"/>
      <c r="GH658" s="630"/>
      <c r="GI658" s="56"/>
      <c r="GJ658" s="56"/>
      <c r="GK658" s="56"/>
      <c r="GL658" s="56"/>
      <c r="GM658" s="56"/>
      <c r="GN658" s="56"/>
      <c r="GO658" s="56"/>
      <c r="GP658" s="56"/>
      <c r="GQ658" s="56"/>
      <c r="GR658" s="56"/>
      <c r="GS658" s="56"/>
      <c r="GT658" s="56"/>
      <c r="GU658" s="56"/>
      <c r="GV658" s="56"/>
      <c r="GW658" s="56"/>
      <c r="GX658" s="56"/>
      <c r="GY658" s="56"/>
      <c r="GZ658" s="56"/>
      <c r="HA658" s="56"/>
      <c r="HB658" s="56"/>
      <c r="HC658" s="56"/>
      <c r="HD658" s="56"/>
      <c r="HE658" s="56"/>
      <c r="HF658" s="56"/>
      <c r="HG658" s="56"/>
      <c r="HH658" s="56"/>
      <c r="HI658" s="56"/>
      <c r="HJ658" s="56"/>
      <c r="HK658" s="56"/>
      <c r="HL658" s="56"/>
      <c r="HM658" s="56"/>
      <c r="HN658" s="56"/>
      <c r="HO658" s="56"/>
      <c r="HP658" s="56"/>
      <c r="HQ658" s="56"/>
      <c r="HR658" s="56"/>
      <c r="HS658" s="56"/>
      <c r="HT658" s="56"/>
      <c r="HU658" s="56"/>
      <c r="HV658" s="56"/>
      <c r="HW658" s="56"/>
      <c r="HX658" s="56"/>
      <c r="HY658" s="56"/>
      <c r="HZ658" s="56"/>
      <c r="IA658" s="56"/>
      <c r="IB658" s="56"/>
      <c r="IC658" s="56"/>
    </row>
    <row r="659" spans="175:237" ht="19" hidden="1" customHeight="1">
      <c r="FT659" s="1"/>
      <c r="FU659" s="56"/>
      <c r="FV659" s="56"/>
      <c r="FW659" s="56"/>
      <c r="FX659" s="56"/>
      <c r="FY659" s="56"/>
      <c r="FZ659" s="56"/>
      <c r="GA659" s="56"/>
      <c r="GB659" s="56"/>
      <c r="GC659" s="56"/>
      <c r="GD659" s="56"/>
      <c r="GE659" s="56"/>
      <c r="GF659" s="56"/>
      <c r="GG659" s="630"/>
      <c r="GH659" s="630"/>
      <c r="GI659" s="56"/>
      <c r="GJ659" s="56"/>
      <c r="GK659" s="56"/>
      <c r="GL659" s="56"/>
      <c r="GM659" s="56"/>
      <c r="GN659" s="56"/>
      <c r="GO659" s="56"/>
      <c r="GP659" s="56"/>
      <c r="GQ659" s="56"/>
      <c r="GR659" s="56"/>
      <c r="GS659" s="56"/>
      <c r="GT659" s="56"/>
      <c r="GU659" s="56"/>
      <c r="GV659" s="56"/>
      <c r="GW659" s="56"/>
      <c r="GX659" s="56"/>
      <c r="GY659" s="56"/>
      <c r="GZ659" s="56"/>
      <c r="HA659" s="56"/>
      <c r="HB659" s="56"/>
      <c r="HC659" s="56"/>
      <c r="HD659" s="56"/>
      <c r="HE659" s="56"/>
      <c r="HF659" s="56"/>
      <c r="HG659" s="56"/>
      <c r="HH659" s="56"/>
      <c r="HI659" s="56"/>
      <c r="HJ659" s="56"/>
      <c r="HK659" s="56"/>
      <c r="HL659" s="56"/>
      <c r="HM659" s="56"/>
      <c r="HN659" s="56"/>
      <c r="HO659" s="56"/>
      <c r="HP659" s="56"/>
      <c r="HQ659" s="56"/>
      <c r="HR659" s="56"/>
      <c r="HS659" s="56"/>
      <c r="HT659" s="56"/>
      <c r="HU659" s="56"/>
      <c r="HV659" s="56"/>
      <c r="HW659" s="56"/>
      <c r="HX659" s="56"/>
      <c r="HY659" s="56"/>
      <c r="HZ659" s="56"/>
      <c r="IA659" s="56"/>
      <c r="IB659" s="56"/>
      <c r="IC659" s="56"/>
    </row>
    <row r="660" spans="175:237" ht="19" hidden="1" customHeight="1">
      <c r="FT660" s="1"/>
      <c r="FU660" s="56"/>
      <c r="FV660" s="56"/>
      <c r="FW660" s="56"/>
      <c r="FX660" s="56"/>
      <c r="FY660" s="56"/>
      <c r="FZ660" s="56"/>
      <c r="GA660" s="56"/>
      <c r="GB660" s="56"/>
      <c r="GC660" s="56"/>
      <c r="GD660" s="56"/>
      <c r="GE660" s="56"/>
      <c r="GF660" s="56"/>
      <c r="GG660" s="630"/>
      <c r="GH660" s="630"/>
      <c r="GI660" s="56"/>
      <c r="GJ660" s="56"/>
      <c r="GK660" s="56"/>
      <c r="GL660" s="56"/>
      <c r="GM660" s="56"/>
      <c r="GN660" s="56"/>
      <c r="GO660" s="56"/>
      <c r="GP660" s="56"/>
      <c r="GQ660" s="56"/>
      <c r="GR660" s="56"/>
      <c r="GS660" s="56"/>
      <c r="GT660" s="56"/>
      <c r="GU660" s="56"/>
      <c r="GV660" s="56"/>
      <c r="GW660" s="56"/>
      <c r="GX660" s="56"/>
      <c r="GY660" s="56"/>
      <c r="GZ660" s="56"/>
      <c r="HA660" s="56"/>
      <c r="HB660" s="56"/>
      <c r="HC660" s="56"/>
      <c r="HD660" s="56"/>
      <c r="HE660" s="56"/>
      <c r="HF660" s="56"/>
      <c r="HG660" s="56"/>
      <c r="HH660" s="56"/>
      <c r="HI660" s="56"/>
      <c r="HJ660" s="56"/>
      <c r="HK660" s="56"/>
      <c r="HL660" s="56"/>
      <c r="HM660" s="56"/>
      <c r="HN660" s="56"/>
      <c r="HO660" s="56"/>
      <c r="HP660" s="56"/>
      <c r="HQ660" s="56"/>
      <c r="HR660" s="56"/>
      <c r="HS660" s="56"/>
      <c r="HT660" s="56"/>
      <c r="HU660" s="56"/>
      <c r="HV660" s="56"/>
      <c r="HW660" s="56"/>
      <c r="HX660" s="56"/>
      <c r="HY660" s="56"/>
      <c r="HZ660" s="56"/>
      <c r="IA660" s="56"/>
      <c r="IB660" s="56"/>
      <c r="IC660" s="56"/>
    </row>
    <row r="661" spans="175:237" ht="19" hidden="1" customHeight="1">
      <c r="FT661" s="1"/>
      <c r="FU661" s="56"/>
      <c r="FV661" s="56"/>
      <c r="FW661" s="56"/>
      <c r="FX661" s="56"/>
      <c r="FY661" s="56"/>
      <c r="FZ661" s="56"/>
      <c r="GA661" s="56"/>
      <c r="GB661" s="56"/>
      <c r="GC661" s="56"/>
      <c r="GD661" s="56"/>
      <c r="GE661" s="56"/>
      <c r="GF661" s="56"/>
      <c r="GG661" s="630"/>
      <c r="GH661" s="630"/>
      <c r="GI661" s="56"/>
      <c r="GJ661" s="56"/>
      <c r="GK661" s="56"/>
      <c r="GL661" s="56"/>
      <c r="GM661" s="56"/>
      <c r="GN661" s="56"/>
      <c r="GO661" s="56"/>
      <c r="GP661" s="56"/>
      <c r="GQ661" s="56"/>
      <c r="GR661" s="56"/>
      <c r="GS661" s="56"/>
      <c r="GT661" s="56"/>
      <c r="GU661" s="56"/>
      <c r="GV661" s="56"/>
      <c r="GW661" s="56"/>
      <c r="GX661" s="56"/>
      <c r="GY661" s="56"/>
      <c r="GZ661" s="56"/>
      <c r="HA661" s="56"/>
      <c r="HB661" s="56"/>
      <c r="HC661" s="56"/>
      <c r="HD661" s="56"/>
      <c r="HE661" s="56"/>
      <c r="HF661" s="56"/>
      <c r="HG661" s="56"/>
      <c r="HH661" s="56"/>
      <c r="HI661" s="56"/>
      <c r="HJ661" s="56"/>
      <c r="HK661" s="56"/>
      <c r="HL661" s="56"/>
      <c r="HM661" s="56"/>
      <c r="HN661" s="56"/>
      <c r="HO661" s="56"/>
      <c r="HP661" s="56"/>
      <c r="HQ661" s="56"/>
      <c r="HR661" s="56"/>
      <c r="HS661" s="56"/>
      <c r="HT661" s="56"/>
      <c r="HU661" s="56"/>
      <c r="HV661" s="56"/>
      <c r="HW661" s="56"/>
      <c r="HX661" s="56"/>
      <c r="HY661" s="56"/>
      <c r="HZ661" s="56"/>
      <c r="IA661" s="56"/>
      <c r="IB661" s="56"/>
      <c r="IC661" s="56"/>
    </row>
    <row r="662" spans="175:237" ht="19" hidden="1" customHeight="1">
      <c r="FT662" s="1"/>
      <c r="FU662" s="56"/>
      <c r="FV662" s="56"/>
      <c r="FW662" s="56"/>
      <c r="FX662" s="56"/>
      <c r="FY662" s="56"/>
      <c r="FZ662" s="56"/>
      <c r="GA662" s="56"/>
      <c r="GB662" s="56"/>
      <c r="GC662" s="56"/>
      <c r="GD662" s="56"/>
      <c r="GE662" s="56"/>
      <c r="GF662" s="56"/>
      <c r="GG662" s="630"/>
      <c r="GH662" s="630"/>
      <c r="GI662" s="56"/>
      <c r="GJ662" s="56"/>
      <c r="GK662" s="56"/>
      <c r="GL662" s="56"/>
      <c r="GM662" s="56"/>
      <c r="GN662" s="56"/>
      <c r="GO662" s="56"/>
      <c r="GP662" s="56"/>
      <c r="GQ662" s="56"/>
      <c r="GR662" s="56"/>
      <c r="GS662" s="56"/>
      <c r="GT662" s="56"/>
      <c r="GU662" s="56"/>
      <c r="GV662" s="56"/>
      <c r="GW662" s="56"/>
      <c r="GX662" s="56"/>
      <c r="GY662" s="56"/>
      <c r="GZ662" s="56"/>
      <c r="HA662" s="56"/>
      <c r="HB662" s="56"/>
      <c r="HC662" s="56"/>
      <c r="HD662" s="56"/>
      <c r="HE662" s="56"/>
      <c r="HF662" s="56"/>
      <c r="HG662" s="56"/>
      <c r="HH662" s="56"/>
      <c r="HI662" s="56"/>
      <c r="HJ662" s="56"/>
      <c r="HK662" s="56"/>
      <c r="HL662" s="56"/>
      <c r="HM662" s="56"/>
      <c r="HN662" s="56"/>
      <c r="HO662" s="56"/>
      <c r="HP662" s="56"/>
      <c r="HQ662" s="56"/>
      <c r="HR662" s="56"/>
      <c r="HS662" s="56"/>
      <c r="HT662" s="56"/>
      <c r="HU662" s="56"/>
      <c r="HV662" s="56"/>
      <c r="HW662" s="56"/>
      <c r="HX662" s="56"/>
      <c r="HY662" s="56"/>
      <c r="HZ662" s="56"/>
      <c r="IA662" s="56"/>
      <c r="IB662" s="56"/>
      <c r="IC662" s="56"/>
    </row>
    <row r="663" spans="175:237" ht="19" hidden="1" customHeight="1">
      <c r="FT663" s="1"/>
      <c r="FU663" s="56"/>
      <c r="FV663" s="56"/>
      <c r="FW663" s="56"/>
      <c r="FX663" s="56"/>
      <c r="FY663" s="56"/>
      <c r="FZ663" s="56"/>
      <c r="GA663" s="56"/>
      <c r="GB663" s="56"/>
      <c r="GC663" s="56"/>
      <c r="GD663" s="56"/>
      <c r="GE663" s="56"/>
      <c r="GF663" s="56"/>
      <c r="GG663" s="630"/>
      <c r="GH663" s="630"/>
      <c r="GI663" s="56"/>
      <c r="GJ663" s="56"/>
      <c r="GK663" s="56"/>
      <c r="GL663" s="56"/>
      <c r="GM663" s="56"/>
      <c r="GN663" s="56"/>
      <c r="GO663" s="56"/>
      <c r="GP663" s="56"/>
      <c r="GQ663" s="56"/>
      <c r="GR663" s="56"/>
      <c r="GS663" s="56"/>
      <c r="GT663" s="56"/>
      <c r="GU663" s="56"/>
      <c r="GV663" s="56"/>
      <c r="GW663" s="56"/>
      <c r="GX663" s="56"/>
      <c r="GY663" s="56"/>
      <c r="GZ663" s="56"/>
      <c r="HA663" s="56"/>
      <c r="HB663" s="56"/>
      <c r="HC663" s="56"/>
      <c r="HD663" s="56"/>
      <c r="HE663" s="56"/>
      <c r="HF663" s="56"/>
      <c r="HG663" s="56"/>
      <c r="HH663" s="56"/>
      <c r="HI663" s="56"/>
      <c r="HJ663" s="56"/>
      <c r="HK663" s="56"/>
      <c r="HL663" s="56"/>
      <c r="HM663" s="56"/>
      <c r="HN663" s="56"/>
      <c r="HO663" s="56"/>
      <c r="HP663" s="56"/>
      <c r="HQ663" s="56"/>
      <c r="HR663" s="56"/>
      <c r="HS663" s="56"/>
      <c r="HT663" s="56"/>
      <c r="HU663" s="56"/>
      <c r="HV663" s="56"/>
      <c r="HW663" s="56"/>
      <c r="HX663" s="56"/>
      <c r="HY663" s="56"/>
      <c r="HZ663" s="56"/>
      <c r="IA663" s="56"/>
      <c r="IB663" s="56"/>
      <c r="IC663" s="56"/>
    </row>
    <row r="664" spans="175:237" ht="19" hidden="1" customHeight="1">
      <c r="FT664" s="1"/>
      <c r="FU664" s="56"/>
      <c r="FV664" s="56"/>
      <c r="FW664" s="56"/>
      <c r="FX664" s="56"/>
      <c r="FY664" s="56"/>
      <c r="FZ664" s="56"/>
      <c r="GA664" s="56"/>
      <c r="GB664" s="56"/>
      <c r="GC664" s="56"/>
      <c r="GD664" s="56"/>
      <c r="GE664" s="56"/>
      <c r="GF664" s="56"/>
      <c r="GG664" s="630"/>
      <c r="GH664" s="630"/>
      <c r="GI664" s="56"/>
      <c r="GJ664" s="56"/>
      <c r="GK664" s="56"/>
      <c r="GL664" s="56"/>
      <c r="GM664" s="56"/>
      <c r="GN664" s="56"/>
      <c r="GO664" s="56"/>
      <c r="GP664" s="56"/>
      <c r="GQ664" s="56"/>
      <c r="GR664" s="56"/>
      <c r="GS664" s="56"/>
      <c r="GT664" s="56"/>
      <c r="GU664" s="56"/>
      <c r="GV664" s="56"/>
      <c r="GW664" s="56"/>
      <c r="GX664" s="56"/>
      <c r="GY664" s="56"/>
      <c r="GZ664" s="56"/>
      <c r="HA664" s="56"/>
      <c r="HB664" s="56"/>
      <c r="HC664" s="56"/>
      <c r="HD664" s="56"/>
      <c r="HE664" s="56"/>
      <c r="HF664" s="56"/>
      <c r="HG664" s="56"/>
      <c r="HH664" s="56"/>
      <c r="HI664" s="56"/>
      <c r="HJ664" s="56"/>
      <c r="HK664" s="56"/>
      <c r="HL664" s="56"/>
      <c r="HM664" s="56"/>
      <c r="HN664" s="56"/>
      <c r="HO664" s="56"/>
      <c r="HP664" s="56"/>
      <c r="HQ664" s="56"/>
      <c r="HR664" s="56"/>
      <c r="HS664" s="56"/>
      <c r="HT664" s="56"/>
      <c r="HU664" s="56"/>
      <c r="HV664" s="56"/>
      <c r="HW664" s="56"/>
      <c r="HX664" s="56"/>
      <c r="HY664" s="56"/>
      <c r="HZ664" s="56"/>
      <c r="IA664" s="56"/>
      <c r="IB664" s="56"/>
      <c r="IC664" s="56"/>
    </row>
    <row r="665" spans="175:237" ht="19" hidden="1" customHeight="1">
      <c r="FT665" s="1"/>
      <c r="FU665" s="56"/>
      <c r="FV665" s="56"/>
      <c r="FW665" s="56"/>
      <c r="FX665" s="56"/>
      <c r="FY665" s="56"/>
      <c r="FZ665" s="56"/>
      <c r="GA665" s="56"/>
      <c r="GB665" s="56"/>
      <c r="GC665" s="56"/>
      <c r="GD665" s="56"/>
      <c r="GE665" s="56"/>
      <c r="GF665" s="56"/>
      <c r="GG665" s="630"/>
      <c r="GH665" s="630"/>
      <c r="GI665" s="56"/>
      <c r="GJ665" s="56"/>
      <c r="GK665" s="56"/>
      <c r="GL665" s="56"/>
      <c r="GM665" s="56"/>
      <c r="GN665" s="56"/>
      <c r="GO665" s="56"/>
      <c r="GP665" s="56"/>
      <c r="GQ665" s="56"/>
      <c r="GR665" s="56"/>
      <c r="GS665" s="56"/>
      <c r="GT665" s="56"/>
      <c r="GU665" s="56"/>
      <c r="GV665" s="56"/>
      <c r="GW665" s="56"/>
      <c r="GX665" s="56"/>
      <c r="GY665" s="56"/>
      <c r="GZ665" s="56"/>
      <c r="HA665" s="56"/>
      <c r="HB665" s="56"/>
      <c r="HC665" s="56"/>
      <c r="HD665" s="56"/>
      <c r="HE665" s="56"/>
      <c r="HF665" s="56"/>
      <c r="HG665" s="56"/>
      <c r="HH665" s="56"/>
      <c r="HI665" s="56"/>
      <c r="HJ665" s="56"/>
      <c r="HK665" s="56"/>
      <c r="HL665" s="56"/>
      <c r="HM665" s="56"/>
      <c r="HN665" s="56"/>
      <c r="HO665" s="56"/>
      <c r="HP665" s="56"/>
      <c r="HQ665" s="56"/>
      <c r="HR665" s="56"/>
      <c r="HS665" s="56"/>
      <c r="HT665" s="56"/>
      <c r="HU665" s="56"/>
      <c r="HV665" s="56"/>
      <c r="HW665" s="56"/>
      <c r="HX665" s="56"/>
      <c r="HY665" s="56"/>
      <c r="HZ665" s="56"/>
      <c r="IA665" s="56"/>
      <c r="IB665" s="56"/>
      <c r="IC665" s="56"/>
    </row>
    <row r="666" spans="175:237" ht="19" hidden="1" customHeight="1">
      <c r="FT666" s="1"/>
      <c r="FU666" s="56"/>
      <c r="FV666" s="56"/>
      <c r="FW666" s="56"/>
      <c r="FX666" s="56"/>
      <c r="FY666" s="56"/>
      <c r="FZ666" s="56"/>
      <c r="GA666" s="56"/>
      <c r="GB666" s="56"/>
      <c r="GC666" s="56"/>
      <c r="GD666" s="56"/>
      <c r="GE666" s="56"/>
      <c r="GF666" s="56"/>
      <c r="GG666" s="630"/>
      <c r="GH666" s="630"/>
      <c r="GI666" s="56"/>
      <c r="GJ666" s="56"/>
      <c r="GK666" s="56"/>
      <c r="GL666" s="56"/>
      <c r="GM666" s="56"/>
      <c r="GN666" s="56"/>
      <c r="GO666" s="56"/>
      <c r="GP666" s="56"/>
      <c r="GQ666" s="56"/>
      <c r="GR666" s="56"/>
      <c r="GS666" s="56"/>
      <c r="GT666" s="56"/>
      <c r="GU666" s="56"/>
      <c r="GV666" s="56"/>
      <c r="GW666" s="56"/>
      <c r="GX666" s="56"/>
      <c r="GY666" s="56"/>
      <c r="GZ666" s="56"/>
      <c r="HA666" s="56"/>
      <c r="HB666" s="56"/>
      <c r="HC666" s="56"/>
      <c r="HD666" s="56"/>
      <c r="HE666" s="56"/>
      <c r="HF666" s="56"/>
      <c r="HG666" s="56"/>
      <c r="HH666" s="56"/>
      <c r="HI666" s="56"/>
      <c r="HJ666" s="56"/>
      <c r="HK666" s="56"/>
      <c r="HL666" s="56"/>
      <c r="HM666" s="56"/>
      <c r="HN666" s="56"/>
      <c r="HO666" s="56"/>
      <c r="HP666" s="56"/>
      <c r="HQ666" s="56"/>
      <c r="HR666" s="56"/>
      <c r="HS666" s="56"/>
      <c r="HT666" s="56"/>
      <c r="HU666" s="56"/>
      <c r="HV666" s="56"/>
      <c r="HW666" s="56"/>
      <c r="HX666" s="56"/>
      <c r="HY666" s="56"/>
      <c r="HZ666" s="56"/>
      <c r="IA666" s="56"/>
      <c r="IB666" s="56"/>
      <c r="IC666" s="56"/>
    </row>
    <row r="667" spans="175:237" ht="19" hidden="1" customHeight="1">
      <c r="FT667" s="1"/>
      <c r="FU667" s="56"/>
      <c r="FV667" s="56"/>
      <c r="FW667" s="56"/>
      <c r="FX667" s="56"/>
      <c r="FY667" s="56"/>
      <c r="FZ667" s="56"/>
      <c r="GA667" s="56"/>
      <c r="GB667" s="56"/>
      <c r="GC667" s="56"/>
      <c r="GD667" s="56"/>
      <c r="GE667" s="56"/>
      <c r="GF667" s="56"/>
      <c r="GG667" s="630"/>
      <c r="GH667" s="630"/>
      <c r="GI667" s="56"/>
      <c r="GJ667" s="56"/>
      <c r="GK667" s="56"/>
      <c r="GL667" s="56"/>
      <c r="GM667" s="56"/>
      <c r="GN667" s="56"/>
      <c r="GO667" s="56"/>
      <c r="GP667" s="56"/>
      <c r="GQ667" s="56"/>
      <c r="GR667" s="56"/>
      <c r="GS667" s="56"/>
      <c r="GT667" s="56"/>
      <c r="GU667" s="56"/>
      <c r="GV667" s="56"/>
      <c r="GW667" s="56"/>
      <c r="GX667" s="56"/>
      <c r="GY667" s="56"/>
      <c r="GZ667" s="56"/>
      <c r="HA667" s="56"/>
      <c r="HB667" s="56"/>
      <c r="HC667" s="56"/>
      <c r="HD667" s="56"/>
      <c r="HE667" s="56"/>
      <c r="HF667" s="56"/>
      <c r="HG667" s="56"/>
      <c r="HH667" s="56"/>
      <c r="HI667" s="56"/>
      <c r="HJ667" s="56"/>
      <c r="HK667" s="56"/>
      <c r="HL667" s="56"/>
      <c r="HM667" s="56"/>
      <c r="HN667" s="56"/>
      <c r="HO667" s="56"/>
      <c r="HP667" s="56"/>
      <c r="HQ667" s="56"/>
      <c r="HR667" s="56"/>
      <c r="HS667" s="56"/>
      <c r="HT667" s="56"/>
      <c r="HU667" s="56"/>
      <c r="HV667" s="56"/>
      <c r="HW667" s="56"/>
      <c r="HX667" s="56"/>
      <c r="HY667" s="56"/>
      <c r="HZ667" s="56"/>
      <c r="IA667" s="56"/>
      <c r="IB667" s="56"/>
      <c r="IC667" s="56"/>
    </row>
    <row r="668" spans="175:237" ht="19" hidden="1" customHeight="1">
      <c r="FT668" s="1"/>
      <c r="FU668" s="56"/>
      <c r="FV668" s="56"/>
      <c r="FW668" s="56"/>
      <c r="FX668" s="56"/>
      <c r="FY668" s="56"/>
      <c r="FZ668" s="56"/>
      <c r="GA668" s="56"/>
      <c r="GB668" s="56"/>
      <c r="GC668" s="56"/>
      <c r="GD668" s="56"/>
      <c r="GE668" s="56"/>
      <c r="GF668" s="56"/>
      <c r="GG668" s="630"/>
      <c r="GH668" s="630"/>
      <c r="GI668" s="56"/>
      <c r="GJ668" s="56"/>
      <c r="GK668" s="56"/>
      <c r="GL668" s="56"/>
      <c r="GM668" s="56"/>
      <c r="GN668" s="56"/>
      <c r="GO668" s="56"/>
      <c r="GP668" s="56"/>
      <c r="GQ668" s="56"/>
      <c r="GR668" s="56"/>
      <c r="GS668" s="56"/>
      <c r="GT668" s="56"/>
      <c r="GU668" s="56"/>
      <c r="GV668" s="56"/>
      <c r="GW668" s="56"/>
      <c r="GX668" s="56"/>
      <c r="GY668" s="56"/>
      <c r="GZ668" s="56"/>
      <c r="HA668" s="56"/>
      <c r="HB668" s="56"/>
      <c r="HC668" s="56"/>
      <c r="HD668" s="56"/>
      <c r="HE668" s="56"/>
      <c r="HF668" s="56"/>
      <c r="HG668" s="56"/>
      <c r="HH668" s="56"/>
      <c r="HI668" s="56"/>
      <c r="HJ668" s="56"/>
      <c r="HK668" s="56"/>
      <c r="HL668" s="56"/>
      <c r="HM668" s="56"/>
      <c r="HN668" s="56"/>
      <c r="HO668" s="56"/>
      <c r="HP668" s="56"/>
      <c r="HQ668" s="56"/>
      <c r="HR668" s="56"/>
      <c r="HS668" s="56"/>
      <c r="HT668" s="56"/>
      <c r="HU668" s="56"/>
      <c r="HV668" s="56"/>
      <c r="HW668" s="56"/>
      <c r="HX668" s="56"/>
      <c r="HY668" s="56"/>
      <c r="HZ668" s="56"/>
      <c r="IA668" s="56"/>
      <c r="IB668" s="56"/>
      <c r="IC668" s="56"/>
    </row>
    <row r="669" spans="175:237" ht="19" hidden="1" customHeight="1">
      <c r="FT669" s="1"/>
      <c r="FU669" s="56"/>
      <c r="FV669" s="56"/>
      <c r="FW669" s="56"/>
      <c r="FX669" s="56"/>
      <c r="FY669" s="56"/>
      <c r="FZ669" s="56"/>
      <c r="GA669" s="56"/>
      <c r="GB669" s="56"/>
      <c r="GC669" s="56"/>
      <c r="GD669" s="56"/>
      <c r="GE669" s="56"/>
      <c r="GF669" s="56"/>
      <c r="GG669" s="630"/>
      <c r="GH669" s="630"/>
      <c r="GI669" s="56"/>
      <c r="GJ669" s="56"/>
      <c r="GK669" s="56"/>
      <c r="GL669" s="56"/>
      <c r="GM669" s="56"/>
      <c r="GN669" s="56"/>
      <c r="GO669" s="56"/>
      <c r="GP669" s="56"/>
      <c r="GQ669" s="56"/>
      <c r="GR669" s="56"/>
      <c r="GS669" s="56"/>
      <c r="GT669" s="56"/>
      <c r="GU669" s="56"/>
      <c r="GV669" s="56"/>
      <c r="GW669" s="56"/>
      <c r="GX669" s="56"/>
      <c r="GY669" s="56"/>
      <c r="GZ669" s="56"/>
      <c r="HA669" s="56"/>
      <c r="HB669" s="56"/>
      <c r="HC669" s="56"/>
      <c r="HD669" s="56"/>
      <c r="HE669" s="56"/>
      <c r="HF669" s="56"/>
      <c r="HG669" s="56"/>
      <c r="HH669" s="56"/>
      <c r="HI669" s="56"/>
      <c r="HJ669" s="56"/>
      <c r="HK669" s="56"/>
      <c r="HL669" s="56"/>
      <c r="HM669" s="56"/>
      <c r="HN669" s="56"/>
      <c r="HO669" s="56"/>
      <c r="HP669" s="56"/>
      <c r="HQ669" s="56"/>
      <c r="HR669" s="56"/>
      <c r="HS669" s="56"/>
      <c r="HT669" s="56"/>
      <c r="HU669" s="56"/>
      <c r="HV669" s="56"/>
      <c r="HW669" s="56"/>
      <c r="HX669" s="56"/>
      <c r="HY669" s="56"/>
      <c r="HZ669" s="56"/>
      <c r="IA669" s="56"/>
      <c r="IB669" s="56"/>
      <c r="IC669" s="56"/>
    </row>
    <row r="670" spans="175:237" ht="19" hidden="1" customHeight="1">
      <c r="FT670" s="1"/>
      <c r="FU670" s="56"/>
      <c r="FV670" s="56"/>
      <c r="FW670" s="56"/>
      <c r="FX670" s="56"/>
      <c r="FY670" s="56"/>
      <c r="FZ670" s="56"/>
      <c r="GA670" s="56"/>
      <c r="GB670" s="56"/>
      <c r="GC670" s="56"/>
      <c r="GD670" s="56"/>
      <c r="GE670" s="56"/>
      <c r="GF670" s="56"/>
      <c r="GG670" s="630"/>
      <c r="GH670" s="630"/>
      <c r="GI670" s="56"/>
      <c r="GJ670" s="56"/>
      <c r="GK670" s="56"/>
      <c r="GL670" s="56"/>
      <c r="GM670" s="56"/>
      <c r="GN670" s="56"/>
      <c r="GO670" s="56"/>
      <c r="GP670" s="56"/>
      <c r="GQ670" s="56"/>
      <c r="GR670" s="56"/>
      <c r="GS670" s="56"/>
      <c r="GT670" s="56"/>
      <c r="GU670" s="56"/>
      <c r="GV670" s="56"/>
      <c r="GW670" s="56"/>
      <c r="GX670" s="56"/>
      <c r="GY670" s="56"/>
      <c r="GZ670" s="56"/>
      <c r="HA670" s="56"/>
      <c r="HB670" s="56"/>
      <c r="HC670" s="56"/>
      <c r="HD670" s="56"/>
      <c r="HE670" s="56"/>
      <c r="HF670" s="56"/>
      <c r="HG670" s="56"/>
      <c r="HH670" s="56"/>
      <c r="HI670" s="56"/>
      <c r="HJ670" s="56"/>
      <c r="HK670" s="56"/>
      <c r="HL670" s="56"/>
      <c r="HM670" s="56"/>
      <c r="HN670" s="56"/>
      <c r="HO670" s="56"/>
      <c r="HP670" s="56"/>
      <c r="HQ670" s="56"/>
      <c r="HR670" s="56"/>
      <c r="HS670" s="56"/>
      <c r="HT670" s="56"/>
      <c r="HU670" s="56"/>
      <c r="HV670" s="56"/>
      <c r="HW670" s="56"/>
      <c r="HX670" s="56"/>
      <c r="HY670" s="56"/>
      <c r="HZ670" s="56"/>
      <c r="IA670" s="56"/>
      <c r="IB670" s="56"/>
      <c r="IC670" s="56"/>
    </row>
    <row r="671" spans="175:237" ht="19" hidden="1" customHeight="1">
      <c r="FS671" s="1192"/>
      <c r="FT671" s="1193"/>
      <c r="FU671" s="969"/>
      <c r="FV671" s="969"/>
      <c r="FW671" s="1194"/>
      <c r="FX671" s="969"/>
      <c r="FY671" s="969"/>
      <c r="FZ671" s="969"/>
      <c r="GA671" s="1194"/>
      <c r="GB671" s="1194"/>
      <c r="GC671" s="969"/>
      <c r="GD671" s="969"/>
      <c r="GE671" s="969"/>
      <c r="GF671" s="969"/>
      <c r="GG671" s="969"/>
      <c r="GH671" s="969"/>
      <c r="GI671" s="969"/>
      <c r="GJ671" s="1021"/>
      <c r="GK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56"/>
      <c r="HE671" s="56"/>
      <c r="HF671" s="56"/>
      <c r="HG671" s="56"/>
      <c r="HH671" s="56"/>
      <c r="HI671" s="56"/>
      <c r="HJ671" s="56"/>
      <c r="HK671" s="56"/>
      <c r="HL671" s="56"/>
      <c r="HM671" s="56"/>
      <c r="HN671" s="56"/>
      <c r="HO671" s="56"/>
      <c r="HP671" s="56"/>
      <c r="HQ671" s="56"/>
      <c r="HR671" s="56"/>
      <c r="HS671" s="56"/>
      <c r="HT671" s="56"/>
      <c r="HU671" s="56"/>
      <c r="HV671" s="56"/>
      <c r="HW671" s="56"/>
      <c r="HX671" s="56"/>
      <c r="HY671" s="56"/>
      <c r="HZ671" s="56"/>
      <c r="IA671" s="56"/>
      <c r="IB671" s="56"/>
      <c r="IC671" s="56"/>
    </row>
    <row r="672" spans="175:237" ht="19" hidden="1" customHeight="1">
      <c r="FS672" s="1192"/>
      <c r="FT672" s="1193"/>
      <c r="FU672" s="969"/>
      <c r="FV672" s="969"/>
      <c r="FW672" s="1195"/>
      <c r="FX672" s="969"/>
      <c r="FY672" s="969"/>
      <c r="FZ672" s="969"/>
      <c r="GA672" s="969"/>
      <c r="GB672" s="1194"/>
      <c r="GC672" s="969"/>
      <c r="GD672" s="969"/>
      <c r="GE672" s="969"/>
      <c r="GF672" s="969"/>
      <c r="GG672" s="969"/>
      <c r="GH672" s="969"/>
      <c r="GI672" s="969"/>
      <c r="GJ672" s="1021"/>
      <c r="GK672" s="56"/>
      <c r="GL672" s="56"/>
      <c r="GM672" s="56"/>
      <c r="GN672" s="56"/>
      <c r="GO672" s="56"/>
      <c r="GP672" s="56"/>
      <c r="GQ672" s="56"/>
      <c r="GR672" s="56"/>
      <c r="GS672" s="56"/>
      <c r="GT672" s="56"/>
      <c r="GU672" s="56"/>
      <c r="GV672" s="56"/>
      <c r="GW672" s="56"/>
      <c r="GX672" s="56"/>
      <c r="GY672" s="56"/>
      <c r="GZ672" s="56"/>
      <c r="HA672" s="56"/>
      <c r="HB672" s="56"/>
      <c r="HC672" s="56"/>
      <c r="HD672" s="56"/>
      <c r="HE672" s="56"/>
      <c r="HF672" s="56"/>
      <c r="HG672" s="56"/>
      <c r="HH672" s="56"/>
      <c r="HI672" s="56"/>
      <c r="HJ672" s="56"/>
      <c r="HK672" s="56"/>
      <c r="HL672" s="56"/>
      <c r="HM672" s="56"/>
      <c r="HN672" s="56"/>
      <c r="HO672" s="56"/>
      <c r="HP672" s="56"/>
      <c r="HQ672" s="56"/>
      <c r="HR672" s="56"/>
      <c r="HS672" s="56"/>
      <c r="HT672" s="56"/>
      <c r="HU672" s="56"/>
      <c r="HV672" s="56"/>
      <c r="HW672" s="56"/>
      <c r="HX672" s="56"/>
      <c r="HY672" s="56"/>
      <c r="HZ672" s="56"/>
      <c r="IA672" s="56"/>
      <c r="IB672" s="56"/>
      <c r="IC672" s="56"/>
    </row>
    <row r="673" spans="175:237" ht="19" hidden="1" customHeight="1">
      <c r="FS673" s="1192"/>
      <c r="FT673" s="1193"/>
      <c r="FU673" s="969"/>
      <c r="FV673" s="969"/>
      <c r="FW673" s="1195">
        <v>180</v>
      </c>
      <c r="FX673" s="969"/>
      <c r="FY673" s="969"/>
      <c r="FZ673" s="969"/>
      <c r="GA673" s="969"/>
      <c r="GB673" s="1194"/>
      <c r="GC673" s="969"/>
      <c r="GD673" s="969"/>
      <c r="GE673" s="969"/>
      <c r="GF673" s="969"/>
      <c r="GG673" s="969"/>
      <c r="GH673" s="969"/>
      <c r="GI673" s="969"/>
      <c r="GJ673" s="1021"/>
      <c r="GK673" s="56"/>
      <c r="GL673" s="56"/>
      <c r="GM673" s="56"/>
      <c r="GN673" s="56"/>
      <c r="GO673" s="56"/>
      <c r="GP673" s="56"/>
      <c r="GQ673" s="56"/>
      <c r="GR673" s="56"/>
      <c r="GS673" s="56"/>
      <c r="GT673" s="56"/>
      <c r="GU673" s="56"/>
      <c r="GV673" s="56"/>
      <c r="GW673" s="56"/>
      <c r="GX673" s="56"/>
      <c r="GY673" s="56"/>
      <c r="GZ673" s="56"/>
      <c r="HA673" s="56"/>
      <c r="HB673" s="56"/>
      <c r="HC673" s="56"/>
      <c r="HD673" s="56"/>
      <c r="HE673" s="56"/>
      <c r="HF673" s="56"/>
      <c r="HG673" s="56"/>
      <c r="HH673" s="56"/>
      <c r="HI673" s="56"/>
      <c r="HJ673" s="56"/>
      <c r="HK673" s="56"/>
      <c r="HL673" s="56"/>
      <c r="HM673" s="56"/>
      <c r="HN673" s="56"/>
      <c r="HO673" s="56"/>
      <c r="HP673" s="56"/>
      <c r="HQ673" s="56"/>
      <c r="HR673" s="56"/>
      <c r="HS673" s="56"/>
      <c r="HT673" s="56"/>
      <c r="HU673" s="56"/>
      <c r="HV673" s="56"/>
      <c r="HW673" s="56"/>
      <c r="HX673" s="56"/>
      <c r="HY673" s="56"/>
      <c r="HZ673" s="56"/>
      <c r="IA673" s="56"/>
      <c r="IB673" s="56"/>
      <c r="IC673" s="56"/>
    </row>
    <row r="674" spans="175:237" ht="19" hidden="1" customHeight="1">
      <c r="FS674" s="1192"/>
      <c r="FT674" s="1193"/>
      <c r="FU674" s="969"/>
      <c r="FV674" s="969"/>
      <c r="FW674" s="969">
        <v>150</v>
      </c>
      <c r="FX674" s="969"/>
      <c r="FY674" s="969"/>
      <c r="FZ674" s="969"/>
      <c r="GA674" s="969"/>
      <c r="GB674" s="1194"/>
      <c r="GC674" s="969"/>
      <c r="GD674" s="969"/>
      <c r="GE674" s="969"/>
      <c r="GF674" s="969"/>
      <c r="GG674" s="969"/>
      <c r="GH674" s="969"/>
      <c r="GI674" s="969"/>
      <c r="GJ674" s="1021"/>
      <c r="GK674" s="56"/>
      <c r="GL674" s="56"/>
      <c r="GM674" s="56"/>
      <c r="GN674" s="604"/>
      <c r="GO674" s="56"/>
      <c r="GP674" s="56"/>
      <c r="GQ674" s="604"/>
      <c r="GR674" s="56"/>
      <c r="GS674" s="56"/>
      <c r="GT674" s="56"/>
      <c r="GU674" s="56"/>
      <c r="GV674" s="56"/>
      <c r="GW674" s="56"/>
      <c r="GX674" s="56"/>
      <c r="GY674" s="56"/>
      <c r="GZ674" s="56"/>
      <c r="HA674" s="56"/>
      <c r="HB674" s="56"/>
      <c r="HC674" s="56"/>
      <c r="HD674" s="56"/>
      <c r="HE674" s="56"/>
      <c r="HF674" s="56"/>
      <c r="HG674" s="56"/>
      <c r="HH674" s="56"/>
      <c r="HI674" s="56"/>
      <c r="HJ674" s="56"/>
      <c r="HK674" s="56"/>
      <c r="HL674" s="56"/>
      <c r="HM674" s="56"/>
      <c r="HN674" s="56"/>
      <c r="HO674" s="56"/>
      <c r="HP674" s="56"/>
      <c r="HQ674" s="56"/>
      <c r="HR674" s="56"/>
      <c r="HS674" s="56"/>
      <c r="HT674" s="56"/>
      <c r="HU674" s="56"/>
      <c r="HV674" s="56"/>
      <c r="HW674" s="56"/>
      <c r="HX674" s="56"/>
      <c r="HY674" s="56"/>
      <c r="HZ674" s="56"/>
      <c r="IA674" s="56"/>
      <c r="IB674" s="56"/>
      <c r="IC674" s="56"/>
    </row>
    <row r="675" spans="175:237" ht="19" hidden="1" customHeight="1">
      <c r="FS675" s="1192"/>
      <c r="FT675" s="1193"/>
      <c r="FU675" s="969"/>
      <c r="FV675" s="969"/>
      <c r="FW675" s="969">
        <v>145</v>
      </c>
      <c r="FX675" s="969"/>
      <c r="FY675" s="969"/>
      <c r="FZ675" s="969"/>
      <c r="GA675" s="969"/>
      <c r="GB675" s="1194"/>
      <c r="GC675" s="969"/>
      <c r="GD675" s="969"/>
      <c r="GE675" s="969"/>
      <c r="GF675" s="969"/>
      <c r="GG675" s="969"/>
      <c r="GH675" s="969"/>
      <c r="GI675" s="969"/>
      <c r="GJ675" s="1021"/>
      <c r="GK675" s="56"/>
      <c r="GL675" s="56"/>
      <c r="GM675" s="56"/>
      <c r="GN675" s="604"/>
      <c r="GO675" s="56"/>
      <c r="GP675" s="56"/>
      <c r="GQ675" s="604"/>
      <c r="GR675" s="56"/>
      <c r="GS675" s="56"/>
      <c r="GT675" s="56"/>
      <c r="GU675" s="56"/>
      <c r="GV675" s="56"/>
      <c r="GW675" s="56"/>
      <c r="GX675" s="56"/>
      <c r="GY675" s="56"/>
      <c r="GZ675" s="56"/>
      <c r="HA675" s="56"/>
      <c r="HB675" s="56"/>
      <c r="HC675" s="56"/>
      <c r="HD675" s="56"/>
      <c r="HE675" s="56"/>
      <c r="HF675" s="56"/>
      <c r="HG675" s="56"/>
      <c r="HH675" s="56"/>
      <c r="HI675" s="56"/>
      <c r="HJ675" s="56"/>
      <c r="HK675" s="56"/>
      <c r="HL675" s="56"/>
      <c r="HM675" s="56"/>
      <c r="HN675" s="56"/>
      <c r="HO675" s="56"/>
      <c r="HP675" s="56"/>
      <c r="HQ675" s="56"/>
      <c r="HR675" s="56"/>
      <c r="HS675" s="56"/>
      <c r="HT675" s="56"/>
      <c r="HU675" s="56"/>
      <c r="HV675" s="56"/>
      <c r="HW675" s="56"/>
      <c r="HX675" s="56"/>
      <c r="HY675" s="56"/>
      <c r="HZ675" s="56"/>
      <c r="IA675" s="56"/>
      <c r="IB675" s="56"/>
      <c r="IC675" s="56"/>
    </row>
    <row r="676" spans="175:237" ht="19" hidden="1" customHeight="1">
      <c r="FS676" s="1192"/>
      <c r="FT676" s="1193"/>
      <c r="FU676" s="969"/>
      <c r="FV676" s="969"/>
      <c r="FW676" s="969"/>
      <c r="FX676" s="969"/>
      <c r="FY676" s="969"/>
      <c r="FZ676" s="969"/>
      <c r="GA676" s="969"/>
      <c r="GB676" s="969"/>
      <c r="GC676" s="969"/>
      <c r="GD676" s="969"/>
      <c r="GE676" s="969"/>
      <c r="GF676" s="969"/>
      <c r="GG676" s="969"/>
      <c r="GH676" s="969"/>
      <c r="GI676" s="969"/>
      <c r="GJ676" s="1021"/>
      <c r="GK676" s="56"/>
      <c r="GL676" s="56"/>
      <c r="GM676" s="56"/>
      <c r="GN676" s="606"/>
      <c r="GO676" s="606"/>
      <c r="GP676" s="606"/>
      <c r="GQ676" s="606"/>
      <c r="GR676" s="56"/>
      <c r="GS676" s="56"/>
      <c r="GT676" s="56"/>
      <c r="GU676" s="56"/>
      <c r="GV676" s="56"/>
      <c r="GW676" s="56"/>
      <c r="GX676" s="56"/>
      <c r="GY676" s="56"/>
      <c r="GZ676" s="56"/>
      <c r="HA676" s="56"/>
      <c r="HB676" s="56"/>
      <c r="HC676" s="56"/>
      <c r="HD676" s="56"/>
      <c r="HE676" s="56"/>
      <c r="HF676" s="56"/>
      <c r="HG676" s="56"/>
      <c r="HH676" s="56"/>
      <c r="HI676" s="56"/>
      <c r="HJ676" s="56"/>
      <c r="HK676" s="56"/>
      <c r="HL676" s="56"/>
      <c r="HM676" s="56"/>
      <c r="HN676" s="56"/>
      <c r="HO676" s="56"/>
      <c r="HP676" s="56"/>
      <c r="HQ676" s="56"/>
      <c r="HR676" s="56"/>
      <c r="HS676" s="56"/>
      <c r="HT676" s="56"/>
      <c r="HU676" s="56"/>
      <c r="HV676" s="56"/>
      <c r="HW676" s="56"/>
      <c r="HX676" s="56"/>
      <c r="HY676" s="56"/>
      <c r="HZ676" s="56"/>
      <c r="IA676" s="56"/>
      <c r="IB676" s="56"/>
      <c r="IC676" s="56"/>
    </row>
    <row r="677" spans="175:237" ht="19" hidden="1" customHeight="1">
      <c r="FS677" s="1192"/>
      <c r="FT677" s="1193"/>
      <c r="FU677" s="969"/>
      <c r="FV677" s="969"/>
      <c r="FW677" s="969"/>
      <c r="FX677" s="969"/>
      <c r="FY677" s="969"/>
      <c r="FZ677" s="969"/>
      <c r="GA677" s="969"/>
      <c r="GB677" s="969"/>
      <c r="GC677" s="969"/>
      <c r="GD677" s="969"/>
      <c r="GE677" s="969"/>
      <c r="GF677" s="969"/>
      <c r="GG677" s="969"/>
      <c r="GH677" s="969"/>
      <c r="GI677" s="969"/>
      <c r="GJ677" s="1021"/>
      <c r="GK677" s="56"/>
      <c r="GL677" s="56"/>
      <c r="GM677" s="56"/>
      <c r="GN677" s="1030"/>
      <c r="GO677" s="1196"/>
      <c r="GP677" s="1197"/>
      <c r="GQ677" s="1030"/>
      <c r="GR677" s="56"/>
      <c r="GS677" s="56"/>
      <c r="GT677" s="56"/>
      <c r="GU677" s="56"/>
      <c r="GV677" s="56"/>
      <c r="GW677" s="56"/>
      <c r="GX677" s="56"/>
      <c r="GY677" s="56"/>
      <c r="GZ677" s="56"/>
      <c r="HA677" s="56"/>
      <c r="HB677" s="56"/>
      <c r="HC677" s="56"/>
      <c r="HD677" s="56"/>
      <c r="HE677" s="56"/>
      <c r="HF677" s="56"/>
      <c r="HG677" s="56"/>
      <c r="HH677" s="56"/>
      <c r="HI677" s="56"/>
      <c r="HJ677" s="56"/>
      <c r="HK677" s="56"/>
      <c r="HL677" s="56"/>
      <c r="HM677" s="56"/>
      <c r="HN677" s="56"/>
      <c r="HO677" s="56"/>
      <c r="HP677" s="56"/>
      <c r="HQ677" s="56"/>
      <c r="HR677" s="56"/>
      <c r="HS677" s="56"/>
      <c r="HT677" s="56"/>
      <c r="HU677" s="56"/>
      <c r="HV677" s="56"/>
      <c r="HW677" s="56"/>
      <c r="HX677" s="56"/>
      <c r="HY677" s="56"/>
      <c r="HZ677" s="56"/>
      <c r="IA677" s="56"/>
      <c r="IB677" s="56"/>
      <c r="IC677" s="56"/>
    </row>
    <row r="678" spans="175:237" ht="19" hidden="1" customHeight="1">
      <c r="FS678" s="1192"/>
      <c r="FT678" s="1193"/>
      <c r="FU678" s="969"/>
      <c r="FV678" s="1198"/>
      <c r="FW678" s="1198"/>
      <c r="FX678" s="1198"/>
      <c r="FY678" s="1198"/>
      <c r="FZ678" s="969"/>
      <c r="GA678" s="969"/>
      <c r="GB678" s="969"/>
      <c r="GC678" s="969"/>
      <c r="GD678" s="969"/>
      <c r="GE678" s="969"/>
      <c r="GF678" s="969"/>
      <c r="GG678" s="969"/>
      <c r="GH678" s="969"/>
      <c r="GI678" s="969"/>
      <c r="GJ678" s="1021"/>
      <c r="GK678" s="56"/>
      <c r="GL678" s="56"/>
      <c r="GM678" s="56"/>
      <c r="GN678" s="1030"/>
      <c r="GO678" s="607"/>
      <c r="GP678" s="1197"/>
      <c r="GQ678" s="1030"/>
      <c r="GR678" s="56"/>
      <c r="GS678" s="56"/>
      <c r="GT678" s="56"/>
      <c r="GU678" s="56"/>
      <c r="GV678" s="56"/>
      <c r="GW678" s="56"/>
      <c r="GX678" s="56"/>
      <c r="GY678" s="56"/>
      <c r="GZ678" s="56"/>
      <c r="HA678" s="56"/>
      <c r="HB678" s="56"/>
      <c r="HC678" s="56"/>
      <c r="HD678" s="56"/>
      <c r="HE678" s="56"/>
      <c r="HF678" s="56"/>
      <c r="HG678" s="56"/>
      <c r="HH678" s="56"/>
      <c r="HI678" s="56"/>
      <c r="HJ678" s="56"/>
      <c r="HK678" s="56"/>
      <c r="HL678" s="56"/>
      <c r="HM678" s="56"/>
      <c r="HN678" s="56"/>
      <c r="HO678" s="56"/>
      <c r="HP678" s="56"/>
      <c r="HQ678" s="56"/>
      <c r="HR678" s="56"/>
      <c r="HS678" s="56"/>
      <c r="HT678" s="56"/>
      <c r="HU678" s="56"/>
      <c r="HV678" s="56"/>
      <c r="HW678" s="56"/>
      <c r="HX678" s="56"/>
      <c r="HY678" s="56"/>
      <c r="HZ678" s="56"/>
      <c r="IA678" s="56"/>
      <c r="IB678" s="56"/>
      <c r="IC678" s="56"/>
    </row>
    <row r="679" spans="175:237" ht="19" hidden="1" customHeight="1">
      <c r="FS679" s="1192"/>
      <c r="FT679" s="1193"/>
      <c r="FU679" s="969"/>
      <c r="FV679" s="1199"/>
      <c r="FW679" s="1199"/>
      <c r="FX679" s="1199"/>
      <c r="FY679" s="1199"/>
      <c r="FZ679" s="969"/>
      <c r="GA679" s="969"/>
      <c r="GB679" s="969"/>
      <c r="GC679" s="969"/>
      <c r="GD679" s="969"/>
      <c r="GE679" s="969"/>
      <c r="GF679" s="969"/>
      <c r="GG679" s="969"/>
      <c r="GH679" s="969"/>
      <c r="GI679" s="969"/>
      <c r="GJ679" s="1021"/>
      <c r="GK679" s="56"/>
      <c r="GL679" s="56"/>
      <c r="GM679" s="56"/>
      <c r="GN679" s="606"/>
      <c r="GO679" s="56"/>
      <c r="GP679" s="989"/>
      <c r="GQ679" s="606"/>
      <c r="GR679" s="56"/>
      <c r="GS679" s="56"/>
      <c r="GT679" s="56"/>
      <c r="GU679" s="56"/>
      <c r="GV679" s="56"/>
      <c r="GW679" s="56"/>
      <c r="GX679" s="56"/>
      <c r="GY679" s="56"/>
      <c r="GZ679" s="56"/>
      <c r="HA679" s="56"/>
      <c r="HB679" s="56"/>
      <c r="HC679" s="56"/>
      <c r="HD679" s="56"/>
      <c r="HE679" s="56"/>
      <c r="HF679" s="56"/>
      <c r="HG679" s="56"/>
      <c r="HH679" s="56"/>
      <c r="HI679" s="56"/>
      <c r="HJ679" s="56"/>
      <c r="HK679" s="56"/>
      <c r="HL679" s="56"/>
      <c r="HM679" s="56"/>
      <c r="HN679" s="56"/>
      <c r="HO679" s="56"/>
      <c r="HP679" s="56"/>
      <c r="HQ679" s="56"/>
      <c r="HR679" s="56"/>
      <c r="HS679" s="56"/>
      <c r="HT679" s="56"/>
      <c r="HU679" s="56"/>
      <c r="HV679" s="56"/>
      <c r="HW679" s="56"/>
      <c r="HX679" s="56"/>
      <c r="HY679" s="56"/>
      <c r="HZ679" s="56"/>
      <c r="IA679" s="56"/>
      <c r="IB679" s="56"/>
      <c r="IC679" s="56"/>
    </row>
    <row r="680" spans="175:237" ht="19" hidden="1" customHeight="1">
      <c r="FS680" s="1192"/>
      <c r="FT680" s="1193"/>
      <c r="FU680" s="969"/>
      <c r="FV680" s="1199"/>
      <c r="FW680" s="1199"/>
      <c r="FX680" s="1199"/>
      <c r="FY680" s="1199"/>
      <c r="FZ680" s="969"/>
      <c r="GA680" s="969"/>
      <c r="GB680" s="969"/>
      <c r="GC680" s="969"/>
      <c r="GD680" s="969"/>
      <c r="GE680" s="969"/>
      <c r="GF680" s="969"/>
      <c r="GG680" s="969"/>
      <c r="GH680" s="969"/>
      <c r="GI680" s="969"/>
      <c r="GJ680" s="1021"/>
      <c r="GK680" s="56"/>
      <c r="GL680" s="56"/>
      <c r="GM680" s="56"/>
      <c r="GN680" s="604"/>
      <c r="GO680" s="604"/>
      <c r="GP680" s="1200"/>
      <c r="GQ680" s="604"/>
      <c r="GR680" s="56"/>
      <c r="GS680" s="56"/>
      <c r="GT680" s="56"/>
      <c r="GU680" s="56"/>
      <c r="GV680" s="56"/>
      <c r="GW680" s="56"/>
      <c r="GX680" s="56"/>
      <c r="GY680" s="56"/>
      <c r="GZ680" s="56"/>
      <c r="HA680" s="56"/>
      <c r="HB680" s="56"/>
      <c r="HC680" s="56"/>
      <c r="HD680" s="56"/>
      <c r="HE680" s="56"/>
      <c r="HF680" s="56"/>
      <c r="HG680" s="56"/>
      <c r="HH680" s="56"/>
      <c r="HI680" s="56"/>
      <c r="HJ680" s="56"/>
      <c r="HK680" s="56"/>
      <c r="HL680" s="56"/>
      <c r="HM680" s="56"/>
      <c r="HN680" s="56"/>
      <c r="HO680" s="56"/>
      <c r="HP680" s="56"/>
      <c r="HQ680" s="56"/>
      <c r="HR680" s="56"/>
      <c r="HS680" s="56"/>
      <c r="HT680" s="56"/>
      <c r="HU680" s="56"/>
      <c r="HV680" s="56"/>
      <c r="HW680" s="56"/>
      <c r="HX680" s="56"/>
      <c r="HY680" s="56"/>
      <c r="HZ680" s="56"/>
      <c r="IA680" s="56"/>
      <c r="IB680" s="56"/>
      <c r="IC680" s="56"/>
    </row>
    <row r="681" spans="175:237" ht="19" hidden="1" customHeight="1">
      <c r="FS681" s="1192"/>
      <c r="FT681" s="1193"/>
      <c r="FU681" s="969"/>
      <c r="FV681" s="1199"/>
      <c r="FW681" s="56"/>
      <c r="FX681" s="56"/>
      <c r="FY681" s="56"/>
      <c r="FZ681" s="969"/>
      <c r="GA681" s="969"/>
      <c r="GB681" s="969"/>
      <c r="GC681" s="969"/>
      <c r="GD681" s="969"/>
      <c r="GE681" s="969"/>
      <c r="GF681" s="969"/>
      <c r="GG681" s="969"/>
      <c r="GH681" s="969"/>
      <c r="GI681" s="969"/>
      <c r="GJ681" s="1021"/>
      <c r="GK681" s="56"/>
      <c r="GL681" s="56"/>
      <c r="GM681" s="56"/>
      <c r="GN681" s="604"/>
      <c r="GO681" s="1201"/>
      <c r="GP681" s="1197"/>
      <c r="GQ681" s="604"/>
      <c r="GR681" s="56"/>
      <c r="GS681" s="56"/>
      <c r="GT681" s="56"/>
      <c r="GU681" s="56"/>
      <c r="GV681" s="56"/>
      <c r="GW681" s="56"/>
      <c r="GX681" s="56"/>
      <c r="GY681" s="56"/>
      <c r="GZ681" s="56"/>
      <c r="HA681" s="56"/>
      <c r="HB681" s="56"/>
      <c r="HC681" s="56"/>
      <c r="HD681" s="56"/>
      <c r="HE681" s="56"/>
      <c r="HF681" s="56"/>
      <c r="HG681" s="56"/>
      <c r="HH681" s="56"/>
      <c r="HI681" s="56"/>
      <c r="HJ681" s="56"/>
      <c r="HK681" s="56"/>
      <c r="HL681" s="56"/>
      <c r="HM681" s="56"/>
      <c r="HN681" s="56"/>
      <c r="HO681" s="56"/>
      <c r="HP681" s="56"/>
      <c r="HQ681" s="56"/>
      <c r="HR681" s="56"/>
      <c r="HS681" s="56"/>
      <c r="HT681" s="56"/>
      <c r="HU681" s="56"/>
      <c r="HV681" s="56"/>
      <c r="HW681" s="56"/>
      <c r="HX681" s="56"/>
      <c r="HY681" s="56"/>
      <c r="HZ681" s="56"/>
      <c r="IA681" s="56"/>
      <c r="IB681" s="56"/>
      <c r="IC681" s="56"/>
    </row>
    <row r="682" spans="175:237" ht="19" hidden="1" customHeight="1">
      <c r="FS682" s="1192"/>
      <c r="FT682" s="1193"/>
      <c r="FU682" s="969"/>
      <c r="FV682" s="1199">
        <f>GE338</f>
        <v>0</v>
      </c>
      <c r="FW682" s="1202">
        <f>GD338</f>
        <v>0</v>
      </c>
      <c r="FX682" s="1199">
        <v>65</v>
      </c>
      <c r="FY682" s="56"/>
      <c r="FZ682" s="969"/>
      <c r="GA682" s="969"/>
      <c r="GB682" s="969"/>
      <c r="GC682" s="969"/>
      <c r="GD682" s="969"/>
      <c r="GE682" s="969"/>
      <c r="GF682" s="969"/>
      <c r="GG682" s="969"/>
      <c r="GH682" s="969"/>
      <c r="GI682" s="969"/>
      <c r="GJ682" s="1021"/>
      <c r="GK682" s="56"/>
      <c r="GL682" s="56"/>
      <c r="GM682" s="56"/>
      <c r="GN682" s="604"/>
      <c r="GO682" s="56"/>
      <c r="GP682" s="56"/>
      <c r="GQ682" s="604"/>
      <c r="GR682" s="56"/>
      <c r="GS682" s="56"/>
      <c r="GT682" s="56"/>
      <c r="GU682" s="56"/>
      <c r="GV682" s="56"/>
      <c r="GW682" s="56"/>
      <c r="GX682" s="56"/>
      <c r="GY682" s="56"/>
      <c r="GZ682" s="56"/>
      <c r="HA682" s="56"/>
      <c r="HB682" s="56"/>
      <c r="HC682" s="56"/>
      <c r="HD682" s="56"/>
      <c r="HE682" s="56"/>
      <c r="HF682" s="56"/>
      <c r="HG682" s="56"/>
      <c r="HH682" s="56"/>
      <c r="HI682" s="56"/>
      <c r="HJ682" s="56"/>
      <c r="HK682" s="56"/>
      <c r="HL682" s="56"/>
      <c r="HM682" s="56"/>
      <c r="HN682" s="56"/>
      <c r="HO682" s="56"/>
      <c r="HP682" s="56"/>
      <c r="HQ682" s="56"/>
      <c r="HR682" s="56"/>
      <c r="HS682" s="56"/>
      <c r="HT682" s="56"/>
      <c r="HU682" s="56"/>
      <c r="HV682" s="56"/>
      <c r="HW682" s="56"/>
      <c r="HX682" s="56"/>
      <c r="HY682" s="56"/>
      <c r="HZ682" s="56"/>
      <c r="IA682" s="56"/>
      <c r="IB682" s="56"/>
      <c r="IC682" s="56"/>
    </row>
    <row r="683" spans="175:237" ht="19" hidden="1" customHeight="1">
      <c r="FS683" s="1192"/>
      <c r="FT683" s="1193"/>
      <c r="FU683" s="969"/>
      <c r="FV683" s="1199" t="e">
        <f>#REF!</f>
        <v>#REF!</v>
      </c>
      <c r="FW683" s="1202" t="e">
        <f>#REF!</f>
        <v>#REF!</v>
      </c>
      <c r="FX683" s="1199">
        <v>180</v>
      </c>
      <c r="FY683" s="56"/>
      <c r="FZ683" s="969"/>
      <c r="GA683" s="969"/>
      <c r="GB683" s="969"/>
      <c r="GC683" s="969"/>
      <c r="GD683" s="969"/>
      <c r="GE683" s="969"/>
      <c r="GF683" s="969"/>
      <c r="GG683" s="1194"/>
      <c r="GH683" s="969"/>
      <c r="GI683" s="969"/>
      <c r="GJ683" s="1021"/>
      <c r="GK683" s="56"/>
      <c r="GL683" s="56"/>
      <c r="GM683" s="56"/>
      <c r="GN683" s="604"/>
      <c r="GO683" s="56"/>
      <c r="GP683" s="56"/>
      <c r="GQ683" s="604"/>
      <c r="GR683" s="56"/>
      <c r="GS683" s="56"/>
      <c r="GT683" s="56"/>
      <c r="GU683" s="56"/>
      <c r="GV683" s="56"/>
      <c r="GW683" s="56"/>
      <c r="GX683" s="56"/>
      <c r="GY683" s="56"/>
      <c r="GZ683" s="56"/>
      <c r="HA683" s="56"/>
      <c r="HB683" s="56"/>
      <c r="HC683" s="56"/>
      <c r="HD683" s="56"/>
      <c r="HE683" s="56"/>
      <c r="HF683" s="56"/>
      <c r="HG683" s="56"/>
      <c r="HH683" s="56"/>
      <c r="HI683" s="56"/>
      <c r="HJ683" s="56"/>
      <c r="HK683" s="56"/>
      <c r="HL683" s="56"/>
      <c r="HM683" s="56"/>
      <c r="HN683" s="56"/>
      <c r="HO683" s="56"/>
      <c r="HP683" s="56"/>
      <c r="HQ683" s="56"/>
      <c r="HR683" s="56"/>
      <c r="HS683" s="56"/>
      <c r="HT683" s="56"/>
      <c r="HU683" s="56"/>
      <c r="HV683" s="56"/>
      <c r="HW683" s="56"/>
      <c r="HX683" s="56"/>
      <c r="HY683" s="56"/>
      <c r="HZ683" s="56"/>
      <c r="IA683" s="56"/>
      <c r="IB683" s="56"/>
      <c r="IC683" s="56"/>
    </row>
    <row r="684" spans="175:237" ht="19" hidden="1" customHeight="1">
      <c r="FS684" s="1192"/>
      <c r="FT684" s="1193"/>
      <c r="FU684" s="969"/>
      <c r="FV684" s="1194"/>
      <c r="FW684" s="1194"/>
      <c r="FX684" s="1194"/>
      <c r="FY684" s="1194"/>
      <c r="FZ684" s="969"/>
      <c r="GA684" s="969"/>
      <c r="GB684" s="969"/>
      <c r="GC684" s="969"/>
      <c r="GD684" s="1203">
        <v>210</v>
      </c>
      <c r="GE684" s="1203">
        <v>220</v>
      </c>
      <c r="GF684" s="969"/>
      <c r="GG684" s="1194"/>
      <c r="GH684" s="969"/>
      <c r="GI684" s="969"/>
      <c r="GJ684" s="1021"/>
      <c r="GK684" s="56"/>
      <c r="GL684" s="56"/>
      <c r="GM684" s="56"/>
      <c r="GN684" s="56"/>
      <c r="GO684" s="56"/>
      <c r="GP684" s="56"/>
      <c r="GQ684" s="56"/>
      <c r="GR684" s="56"/>
      <c r="GS684" s="56"/>
      <c r="GT684" s="56"/>
      <c r="GU684" s="56"/>
      <c r="GV684" s="56"/>
      <c r="GW684" s="56"/>
      <c r="GX684" s="56"/>
      <c r="GY684" s="56"/>
      <c r="GZ684" s="56"/>
      <c r="HA684" s="56"/>
      <c r="HB684" s="56"/>
      <c r="HC684" s="56"/>
      <c r="HD684" s="56"/>
      <c r="HE684" s="56"/>
      <c r="HF684" s="56"/>
      <c r="HG684" s="56"/>
      <c r="HH684" s="56"/>
      <c r="HI684" s="56"/>
      <c r="HJ684" s="56"/>
      <c r="HK684" s="56"/>
      <c r="HL684" s="56"/>
      <c r="HM684" s="56"/>
      <c r="HN684" s="56"/>
      <c r="HO684" s="56"/>
      <c r="HP684" s="56"/>
      <c r="HQ684" s="56"/>
      <c r="HR684" s="56"/>
      <c r="HS684" s="56"/>
      <c r="HT684" s="56"/>
      <c r="HU684" s="56"/>
      <c r="HV684" s="56"/>
      <c r="HW684" s="56"/>
      <c r="HX684" s="56"/>
      <c r="HY684" s="56"/>
      <c r="HZ684" s="56"/>
      <c r="IA684" s="56"/>
      <c r="IB684" s="56"/>
      <c r="IC684" s="56"/>
    </row>
    <row r="685" spans="175:237" ht="19" hidden="1" customHeight="1">
      <c r="FS685" s="1192"/>
      <c r="FT685" s="1193"/>
      <c r="FU685" s="969"/>
      <c r="FV685" s="1194"/>
      <c r="FW685" s="1194"/>
      <c r="FX685" s="969"/>
      <c r="FY685" s="969"/>
      <c r="FZ685" s="969"/>
      <c r="GA685" s="969"/>
      <c r="GB685" s="969"/>
      <c r="GC685" s="969"/>
      <c r="GD685" s="1203" t="s">
        <v>341</v>
      </c>
      <c r="GE685" s="1203" t="s">
        <v>342</v>
      </c>
      <c r="GF685" s="1204"/>
      <c r="GG685" s="1194"/>
      <c r="GH685" s="969"/>
      <c r="GI685" s="969"/>
      <c r="GJ685" s="1021"/>
      <c r="GK685" s="56"/>
      <c r="GL685" s="56"/>
      <c r="GM685" s="56"/>
      <c r="GN685" s="56"/>
      <c r="GO685" s="56"/>
      <c r="GP685" s="56"/>
      <c r="GQ685" s="56"/>
      <c r="GR685" s="56"/>
      <c r="GS685" s="56"/>
      <c r="GT685" s="56"/>
      <c r="GU685" s="56"/>
      <c r="GV685" s="56"/>
      <c r="GW685" s="56"/>
      <c r="GX685" s="56"/>
      <c r="GY685" s="56"/>
      <c r="GZ685" s="56"/>
      <c r="HA685" s="56"/>
      <c r="HB685" s="56"/>
      <c r="HC685" s="56"/>
      <c r="HD685" s="56"/>
      <c r="HE685" s="56"/>
      <c r="HF685" s="56"/>
      <c r="HG685" s="56"/>
      <c r="HH685" s="56"/>
      <c r="HI685" s="56"/>
      <c r="HJ685" s="56"/>
      <c r="HK685" s="56"/>
      <c r="HL685" s="56"/>
      <c r="HM685" s="56"/>
      <c r="HN685" s="56"/>
      <c r="HO685" s="56"/>
      <c r="HP685" s="56"/>
      <c r="HQ685" s="56"/>
      <c r="HR685" s="56"/>
      <c r="HS685" s="56"/>
      <c r="HT685" s="56"/>
      <c r="HU685" s="56"/>
      <c r="HV685" s="56"/>
      <c r="HW685" s="56"/>
      <c r="HX685" s="56"/>
      <c r="HY685" s="56"/>
      <c r="HZ685" s="56"/>
      <c r="IA685" s="56"/>
      <c r="IB685" s="56"/>
      <c r="IC685" s="56"/>
    </row>
    <row r="686" spans="175:237" ht="19" hidden="1" customHeight="1">
      <c r="FS686" s="1192"/>
      <c r="FT686" s="1193"/>
      <c r="FU686" s="969"/>
      <c r="FV686" s="1194"/>
      <c r="FW686" s="1194"/>
      <c r="FX686" s="969"/>
      <c r="FY686" s="969"/>
      <c r="FZ686" s="969"/>
      <c r="GA686" s="969"/>
      <c r="GB686" s="1194"/>
      <c r="GC686" s="1194"/>
      <c r="GD686" s="969">
        <v>60</v>
      </c>
      <c r="GE686" s="969"/>
      <c r="GF686" s="1204"/>
      <c r="GG686" s="1194"/>
      <c r="GH686" s="969"/>
      <c r="GI686" s="969"/>
      <c r="GJ686" s="1021"/>
      <c r="GK686" s="56"/>
      <c r="GL686" s="56"/>
      <c r="GM686" s="56"/>
      <c r="GN686" s="56"/>
      <c r="GO686" s="56"/>
      <c r="GP686" s="56"/>
      <c r="GQ686" s="56"/>
      <c r="GR686" s="56"/>
      <c r="GS686" s="56"/>
      <c r="GT686" s="56"/>
      <c r="GU686" s="56"/>
      <c r="GV686" s="56"/>
      <c r="GW686" s="56"/>
      <c r="GX686" s="56"/>
      <c r="GY686" s="56"/>
      <c r="GZ686" s="56"/>
      <c r="HA686" s="56"/>
      <c r="HB686" s="56"/>
      <c r="HC686" s="56"/>
      <c r="HD686" s="56"/>
      <c r="HE686" s="56"/>
      <c r="HF686" s="56"/>
      <c r="HG686" s="56"/>
      <c r="HH686" s="56"/>
      <c r="HI686" s="56"/>
      <c r="HJ686" s="56"/>
      <c r="HK686" s="56"/>
      <c r="HL686" s="56"/>
      <c r="HM686" s="56"/>
      <c r="HN686" s="56"/>
      <c r="HO686" s="56"/>
      <c r="HP686" s="56"/>
      <c r="HQ686" s="56"/>
      <c r="HR686" s="56"/>
      <c r="HS686" s="56"/>
      <c r="HT686" s="56"/>
      <c r="HU686" s="56"/>
      <c r="HV686" s="56"/>
      <c r="HW686" s="56"/>
      <c r="HX686" s="56"/>
      <c r="HY686" s="56"/>
      <c r="HZ686" s="56"/>
      <c r="IA686" s="56"/>
      <c r="IB686" s="56"/>
      <c r="IC686" s="56"/>
    </row>
    <row r="687" spans="175:237" ht="19" hidden="1" customHeight="1">
      <c r="FS687" s="1192"/>
      <c r="FT687" s="1193"/>
      <c r="FU687" s="969"/>
      <c r="FV687" s="969"/>
      <c r="FW687" s="969"/>
      <c r="FX687" s="969"/>
      <c r="FY687" s="969"/>
      <c r="FZ687" s="969"/>
      <c r="GA687" s="969"/>
      <c r="GB687" s="969"/>
      <c r="GC687" s="1194"/>
      <c r="GD687" s="1198" t="s">
        <v>343</v>
      </c>
      <c r="GE687" s="969" t="s">
        <v>344</v>
      </c>
      <c r="GF687" s="1204"/>
      <c r="GG687" s="1194"/>
      <c r="GH687" s="969"/>
      <c r="GI687" s="969"/>
      <c r="GJ687" s="1021"/>
      <c r="GK687" s="56"/>
      <c r="GL687" s="56"/>
      <c r="GM687" s="56"/>
      <c r="GN687" s="56"/>
      <c r="GO687" s="56"/>
      <c r="GP687" s="56"/>
      <c r="GQ687" s="56"/>
      <c r="GR687" s="56"/>
      <c r="GS687" s="56"/>
      <c r="GT687" s="56"/>
      <c r="GU687" s="56"/>
      <c r="GV687" s="56"/>
      <c r="GW687" s="56"/>
      <c r="GX687" s="56"/>
      <c r="GY687" s="56"/>
      <c r="GZ687" s="56"/>
      <c r="HA687" s="56"/>
      <c r="HB687" s="56"/>
      <c r="HC687" s="56"/>
      <c r="HD687" s="56"/>
      <c r="HE687" s="56"/>
      <c r="HF687" s="56"/>
      <c r="HG687" s="56"/>
      <c r="HH687" s="56"/>
      <c r="HI687" s="56"/>
      <c r="HJ687" s="56"/>
      <c r="HK687" s="56"/>
      <c r="HL687" s="56"/>
      <c r="HM687" s="56"/>
      <c r="HN687" s="56"/>
      <c r="HO687" s="56"/>
      <c r="HP687" s="56"/>
      <c r="HQ687" s="56"/>
      <c r="HR687" s="56"/>
      <c r="HS687" s="56"/>
      <c r="HT687" s="56"/>
      <c r="HU687" s="56"/>
      <c r="HV687" s="56"/>
      <c r="HW687" s="56"/>
      <c r="HX687" s="56"/>
      <c r="HY687" s="56"/>
      <c r="HZ687" s="56"/>
      <c r="IA687" s="56"/>
      <c r="IB687" s="56"/>
      <c r="IC687" s="56"/>
    </row>
    <row r="688" spans="175:237" ht="19" hidden="1" customHeight="1">
      <c r="FS688" s="1192"/>
      <c r="FT688" s="1193"/>
      <c r="FU688" s="969"/>
      <c r="FV688" s="969"/>
      <c r="FW688" s="969"/>
      <c r="FX688" s="969"/>
      <c r="FY688" s="1205"/>
      <c r="FZ688" s="1205"/>
      <c r="GA688" s="969"/>
      <c r="GB688" s="969"/>
      <c r="GC688" s="969"/>
      <c r="GD688" s="969"/>
      <c r="GE688" s="969"/>
      <c r="GF688" s="969"/>
      <c r="GG688" s="969"/>
      <c r="GH688" s="969"/>
      <c r="GI688" s="969"/>
      <c r="GJ688" s="1021"/>
      <c r="GK688" s="56"/>
      <c r="GL688" s="56"/>
      <c r="GM688" s="56"/>
      <c r="GN688" s="56"/>
      <c r="GO688" s="56"/>
      <c r="GP688" s="56"/>
      <c r="GQ688" s="56"/>
      <c r="GR688" s="56"/>
      <c r="GS688" s="56"/>
      <c r="GT688" s="56"/>
      <c r="GU688" s="56"/>
      <c r="GV688" s="56"/>
      <c r="GW688" s="56"/>
      <c r="GX688" s="56"/>
      <c r="GY688" s="56"/>
      <c r="GZ688" s="56"/>
      <c r="HA688" s="56"/>
      <c r="HB688" s="56"/>
      <c r="HC688" s="56"/>
      <c r="HD688" s="56"/>
      <c r="HE688" s="56"/>
      <c r="HF688" s="56"/>
      <c r="HG688" s="56"/>
      <c r="HH688" s="56"/>
      <c r="HI688" s="56"/>
      <c r="HJ688" s="56"/>
      <c r="HK688" s="56"/>
      <c r="HL688" s="56"/>
      <c r="HM688" s="56"/>
      <c r="HN688" s="56"/>
      <c r="HO688" s="56"/>
      <c r="HP688" s="56"/>
      <c r="HQ688" s="56"/>
      <c r="HR688" s="56"/>
      <c r="HS688" s="56"/>
      <c r="HT688" s="56"/>
      <c r="HU688" s="56"/>
      <c r="HV688" s="56"/>
      <c r="HW688" s="56"/>
      <c r="HX688" s="56"/>
      <c r="HY688" s="56"/>
      <c r="HZ688" s="56"/>
      <c r="IA688" s="56"/>
      <c r="IB688" s="56"/>
      <c r="IC688" s="56"/>
    </row>
    <row r="689" spans="175:237" ht="19" hidden="1" customHeight="1">
      <c r="FS689" s="1192"/>
      <c r="FT689" s="1193"/>
      <c r="FU689" s="969"/>
      <c r="FV689" s="1199" t="s">
        <v>341</v>
      </c>
      <c r="FW689" s="1202">
        <f>FW682</f>
        <v>0</v>
      </c>
      <c r="FX689" s="1194" t="e">
        <f>FW683</f>
        <v>#REF!</v>
      </c>
      <c r="FY689" s="1199"/>
      <c r="FZ689" s="1198"/>
      <c r="GA689" s="969"/>
      <c r="GB689" s="969"/>
      <c r="GC689" s="969"/>
      <c r="GD689" s="969"/>
      <c r="GE689" s="969"/>
      <c r="GF689" s="969"/>
      <c r="GG689" s="969"/>
      <c r="GH689" s="969"/>
      <c r="GI689" s="969"/>
      <c r="GJ689" s="1021"/>
      <c r="GK689" s="56"/>
      <c r="GL689" s="56"/>
      <c r="GM689" s="56"/>
      <c r="GN689" s="56"/>
      <c r="GO689" s="56"/>
      <c r="GP689" s="56"/>
      <c r="GQ689" s="56"/>
      <c r="GR689" s="56"/>
      <c r="GS689" s="56"/>
      <c r="GT689" s="56"/>
      <c r="GU689" s="56"/>
      <c r="GV689" s="56"/>
      <c r="GW689" s="56"/>
      <c r="GX689" s="56"/>
      <c r="GY689" s="56"/>
      <c r="GZ689" s="56"/>
      <c r="HA689" s="56"/>
      <c r="HB689" s="56"/>
      <c r="HC689" s="56"/>
      <c r="HD689" s="56"/>
      <c r="HE689" s="56"/>
      <c r="HF689" s="56"/>
      <c r="HG689" s="56"/>
      <c r="HH689" s="56"/>
      <c r="HI689" s="56"/>
      <c r="HJ689" s="56"/>
      <c r="HK689" s="56"/>
      <c r="HL689" s="56"/>
      <c r="HM689" s="56"/>
      <c r="HN689" s="56"/>
      <c r="HO689" s="56"/>
      <c r="HP689" s="56"/>
      <c r="HQ689" s="56"/>
      <c r="HR689" s="56"/>
      <c r="HS689" s="56"/>
      <c r="HT689" s="56"/>
      <c r="HU689" s="56"/>
      <c r="HV689" s="56"/>
      <c r="HW689" s="56"/>
      <c r="HX689" s="56"/>
      <c r="HY689" s="56"/>
      <c r="HZ689" s="56"/>
      <c r="IA689" s="56"/>
      <c r="IB689" s="56"/>
      <c r="IC689" s="56"/>
    </row>
    <row r="690" spans="175:237" ht="47" hidden="1" customHeight="1">
      <c r="FS690" s="1192"/>
      <c r="FT690" s="1193"/>
      <c r="FU690" s="969"/>
      <c r="FV690" s="1199" t="s">
        <v>345</v>
      </c>
      <c r="FW690" s="1202">
        <f>FV682</f>
        <v>0</v>
      </c>
      <c r="FX690" s="1202" t="e">
        <f>FV683</f>
        <v>#REF!</v>
      </c>
      <c r="FY690" s="1199"/>
      <c r="FZ690" s="1206"/>
      <c r="GA690" s="1207"/>
      <c r="GB690" s="1208"/>
      <c r="GC690" s="1208"/>
      <c r="GD690" s="969"/>
      <c r="GE690" s="969"/>
      <c r="GF690" s="969"/>
      <c r="GG690" s="969"/>
      <c r="GH690" s="969"/>
      <c r="GI690" s="969"/>
      <c r="GJ690" s="1021"/>
      <c r="GK690" s="56"/>
      <c r="GL690" s="56"/>
      <c r="GM690" s="56"/>
      <c r="GN690" s="56"/>
      <c r="GO690" s="56"/>
      <c r="GP690" s="56"/>
      <c r="GQ690" s="56"/>
      <c r="GR690" s="56"/>
      <c r="GS690" s="56"/>
      <c r="GT690" s="56"/>
      <c r="GU690" s="56"/>
      <c r="GV690" s="56"/>
      <c r="GW690" s="56"/>
      <c r="GX690" s="56"/>
      <c r="GY690" s="56"/>
      <c r="GZ690" s="56"/>
      <c r="HA690" s="56"/>
      <c r="HB690" s="56"/>
      <c r="HC690" s="56"/>
      <c r="HD690" s="56"/>
      <c r="HE690" s="56"/>
      <c r="HF690" s="56"/>
      <c r="HG690" s="56"/>
      <c r="HH690" s="56"/>
      <c r="HI690" s="56"/>
      <c r="HJ690" s="56"/>
      <c r="HK690" s="56"/>
      <c r="HL690" s="56"/>
      <c r="HM690" s="56"/>
      <c r="HN690" s="56"/>
      <c r="HO690" s="56"/>
      <c r="HP690" s="56"/>
      <c r="HQ690" s="56"/>
      <c r="HR690" s="56"/>
      <c r="HS690" s="56"/>
      <c r="HT690" s="56"/>
      <c r="HU690" s="56"/>
      <c r="HV690" s="56"/>
      <c r="HW690" s="56"/>
      <c r="HX690" s="56"/>
      <c r="HY690" s="56"/>
      <c r="HZ690" s="56"/>
      <c r="IA690" s="56"/>
      <c r="IB690" s="56"/>
      <c r="IC690" s="56"/>
    </row>
    <row r="691" spans="175:237" ht="21" hidden="1" customHeight="1">
      <c r="FS691" s="1192"/>
      <c r="FT691" s="1193"/>
      <c r="FU691" s="969"/>
      <c r="FV691" s="1199" t="s">
        <v>107</v>
      </c>
      <c r="FW691" s="1202">
        <f>FX682</f>
        <v>65</v>
      </c>
      <c r="FX691" s="1202">
        <f>FX683</f>
        <v>180</v>
      </c>
      <c r="FY691" s="1199"/>
      <c r="FZ691" s="1209"/>
      <c r="GA691" s="1210"/>
      <c r="GB691" s="1211"/>
      <c r="GC691" s="1211"/>
      <c r="GD691" s="969"/>
      <c r="GE691" s="969"/>
      <c r="GF691" s="969"/>
      <c r="GG691" s="969"/>
      <c r="GH691" s="1198"/>
      <c r="GI691" s="969"/>
      <c r="GJ691" s="1021"/>
      <c r="GK691" s="56"/>
      <c r="GL691" s="56"/>
      <c r="GM691" s="56"/>
      <c r="GN691" s="56"/>
      <c r="GO691" s="56"/>
      <c r="GP691" s="56"/>
      <c r="GQ691" s="56"/>
      <c r="GR691" s="56"/>
      <c r="GS691" s="56"/>
      <c r="GT691" s="56"/>
      <c r="GU691" s="56"/>
      <c r="GV691" s="56"/>
      <c r="GW691" s="56"/>
      <c r="GX691" s="56"/>
      <c r="GY691" s="56"/>
      <c r="GZ691" s="56"/>
      <c r="HA691" s="56"/>
      <c r="HB691" s="56"/>
      <c r="HC691" s="56"/>
      <c r="HD691" s="56"/>
      <c r="HE691" s="56"/>
      <c r="HF691" s="56"/>
      <c r="HG691" s="56"/>
      <c r="HH691" s="56"/>
      <c r="HI691" s="56"/>
      <c r="HJ691" s="56"/>
      <c r="HK691" s="56"/>
      <c r="HL691" s="56"/>
      <c r="HM691" s="56"/>
      <c r="HN691" s="56"/>
      <c r="HO691" s="56"/>
      <c r="HP691" s="56"/>
      <c r="HQ691" s="56"/>
      <c r="HR691" s="56"/>
      <c r="HS691" s="56"/>
      <c r="HT691" s="56"/>
      <c r="HU691" s="56"/>
      <c r="HV691" s="56"/>
      <c r="HW691" s="56"/>
      <c r="HX691" s="56"/>
      <c r="HY691" s="56"/>
      <c r="HZ691" s="56"/>
      <c r="IA691" s="56"/>
      <c r="IB691" s="56"/>
      <c r="IC691" s="56"/>
    </row>
    <row r="692" spans="175:237" ht="19" hidden="1" customHeight="1">
      <c r="FS692" s="1192"/>
      <c r="FT692" s="1193"/>
      <c r="FU692" s="969"/>
      <c r="FV692" s="969"/>
      <c r="FW692" s="1202"/>
      <c r="FX692" s="1202"/>
      <c r="FY692" s="1199"/>
      <c r="FZ692" s="1212"/>
      <c r="GA692" s="1210"/>
      <c r="GB692" s="1211"/>
      <c r="GC692" s="1211"/>
      <c r="GD692" s="969"/>
      <c r="GE692" s="969"/>
      <c r="GF692" s="969"/>
      <c r="GG692" s="969"/>
      <c r="GH692" s="1194"/>
      <c r="GI692" s="1199"/>
      <c r="GJ692" s="1213"/>
      <c r="GK692" s="56"/>
      <c r="GL692" s="56"/>
      <c r="GM692" s="56"/>
      <c r="GN692" s="56"/>
      <c r="GO692" s="56"/>
      <c r="GP692" s="56"/>
      <c r="GQ692" s="56"/>
      <c r="GR692" s="56"/>
      <c r="GS692" s="56"/>
      <c r="GT692" s="56"/>
      <c r="GU692" s="56"/>
      <c r="GV692" s="56"/>
      <c r="GW692" s="56"/>
      <c r="GX692" s="56"/>
      <c r="GY692" s="56"/>
      <c r="GZ692" s="56"/>
      <c r="HA692" s="56"/>
      <c r="HB692" s="56"/>
      <c r="HC692" s="56"/>
      <c r="HD692" s="56"/>
      <c r="HE692" s="56"/>
      <c r="HF692" s="56"/>
      <c r="HG692" s="56"/>
      <c r="HH692" s="56"/>
      <c r="HI692" s="56"/>
      <c r="HJ692" s="56"/>
      <c r="HK692" s="56"/>
      <c r="HL692" s="56"/>
      <c r="HM692" s="56"/>
      <c r="HN692" s="56"/>
      <c r="HO692" s="56"/>
      <c r="HP692" s="56"/>
      <c r="HQ692" s="56"/>
      <c r="HR692" s="56"/>
      <c r="HS692" s="56"/>
      <c r="HT692" s="56"/>
      <c r="HU692" s="56"/>
      <c r="HV692" s="56"/>
      <c r="HW692" s="56"/>
      <c r="HX692" s="56"/>
      <c r="HY692" s="56"/>
      <c r="HZ692" s="56"/>
      <c r="IA692" s="56"/>
      <c r="IB692" s="56"/>
      <c r="IC692" s="56"/>
    </row>
    <row r="693" spans="175:237" ht="19" hidden="1" customHeight="1">
      <c r="FS693" s="1192"/>
      <c r="FT693" s="1193"/>
      <c r="FU693" s="969"/>
      <c r="FV693" s="969"/>
      <c r="FW693" s="1210"/>
      <c r="FX693" s="969"/>
      <c r="FY693" s="1203"/>
      <c r="FZ693" s="1203"/>
      <c r="GA693" s="1210"/>
      <c r="GB693" s="1211"/>
      <c r="GC693" s="1211"/>
      <c r="GD693" s="969"/>
      <c r="GE693" s="969"/>
      <c r="GF693" s="969"/>
      <c r="GG693" s="1204"/>
      <c r="GH693" s="1199"/>
      <c r="GI693" s="1194"/>
      <c r="GJ693" s="1021"/>
      <c r="GK693" s="56"/>
      <c r="GL693" s="56"/>
      <c r="GM693" s="56"/>
      <c r="GN693" s="56"/>
      <c r="GO693" s="56"/>
      <c r="GP693" s="56"/>
      <c r="GQ693" s="606"/>
      <c r="GR693" s="606"/>
      <c r="GS693" s="606"/>
      <c r="GT693" s="56"/>
      <c r="GU693" s="56"/>
      <c r="GV693" s="56"/>
      <c r="GW693" s="56"/>
      <c r="GX693" s="56"/>
      <c r="GY693" s="56"/>
      <c r="GZ693" s="56"/>
      <c r="HA693" s="56"/>
      <c r="HB693" s="56"/>
      <c r="HC693" s="56"/>
      <c r="HD693" s="56"/>
      <c r="HE693" s="56"/>
      <c r="HF693" s="56"/>
      <c r="HG693" s="56"/>
      <c r="HH693" s="56"/>
      <c r="HI693" s="56"/>
      <c r="HJ693" s="56"/>
      <c r="HK693" s="56"/>
      <c r="HL693" s="56"/>
      <c r="HM693" s="56"/>
      <c r="HN693" s="56"/>
      <c r="HO693" s="56"/>
      <c r="HP693" s="56"/>
      <c r="HQ693" s="56"/>
      <c r="HR693" s="56"/>
      <c r="HS693" s="56"/>
      <c r="HT693" s="56"/>
      <c r="HU693" s="56"/>
      <c r="HV693" s="56"/>
      <c r="HW693" s="56"/>
      <c r="HX693" s="56"/>
      <c r="HY693" s="56"/>
      <c r="HZ693" s="56"/>
      <c r="IA693" s="56"/>
      <c r="IB693" s="56"/>
      <c r="IC693" s="56"/>
    </row>
    <row r="694" spans="175:237" ht="47" hidden="1" customHeight="1">
      <c r="FS694" s="1192"/>
      <c r="FT694" s="1193"/>
      <c r="FU694" s="969"/>
      <c r="FV694" s="969"/>
      <c r="FW694" s="1212"/>
      <c r="FX694" s="969"/>
      <c r="FY694" s="1206"/>
      <c r="FZ694" s="1206"/>
      <c r="GA694" s="1207"/>
      <c r="GB694" s="1208"/>
      <c r="GC694" s="1208"/>
      <c r="GD694" s="969"/>
      <c r="GE694" s="969"/>
      <c r="GF694" s="969"/>
      <c r="GG694" s="969"/>
      <c r="GH694" s="1199"/>
      <c r="GI694" s="969"/>
      <c r="GJ694" s="1021"/>
      <c r="GK694" s="56"/>
      <c r="GL694" s="56"/>
      <c r="GM694" s="56"/>
      <c r="GN694" s="56"/>
      <c r="GO694" s="56"/>
      <c r="GP694" s="56"/>
      <c r="GQ694" s="56"/>
      <c r="GR694" s="56"/>
      <c r="GS694" s="56"/>
      <c r="GT694" s="56"/>
      <c r="GU694" s="56"/>
      <c r="GV694" s="56"/>
      <c r="GW694" s="56"/>
      <c r="GX694" s="56"/>
      <c r="GY694" s="56"/>
      <c r="GZ694" s="56"/>
      <c r="HA694" s="56"/>
      <c r="HB694" s="56"/>
      <c r="HC694" s="56"/>
      <c r="HD694" s="56"/>
      <c r="HE694" s="56"/>
      <c r="HF694" s="56"/>
      <c r="HG694" s="56"/>
      <c r="HH694" s="56"/>
      <c r="HI694" s="56"/>
      <c r="HJ694" s="56"/>
      <c r="HK694" s="56"/>
      <c r="HL694" s="56"/>
      <c r="HM694" s="56"/>
      <c r="HN694" s="56"/>
      <c r="HO694" s="56"/>
      <c r="HP694" s="56"/>
      <c r="HQ694" s="56"/>
      <c r="HR694" s="56"/>
      <c r="HS694" s="56"/>
      <c r="HT694" s="56"/>
      <c r="HU694" s="56"/>
      <c r="HV694" s="56"/>
      <c r="HW694" s="56"/>
      <c r="HX694" s="56"/>
      <c r="HY694" s="56"/>
      <c r="HZ694" s="56"/>
      <c r="IA694" s="56"/>
      <c r="IB694" s="56"/>
      <c r="IC694" s="56"/>
    </row>
    <row r="695" spans="175:237" ht="19" hidden="1" customHeight="1">
      <c r="FS695" s="1192"/>
      <c r="FT695" s="1193"/>
      <c r="FU695" s="969"/>
      <c r="FV695" s="969"/>
      <c r="FW695" s="1210"/>
      <c r="FX695" s="969"/>
      <c r="FY695" s="1203"/>
      <c r="FZ695" s="1203"/>
      <c r="GA695" s="969"/>
      <c r="GB695" s="969"/>
      <c r="GC695" s="969"/>
      <c r="GD695" s="969"/>
      <c r="GE695" s="969"/>
      <c r="GF695" s="969"/>
      <c r="GG695" s="969"/>
      <c r="GH695" s="969"/>
      <c r="GI695" s="969"/>
      <c r="GJ695" s="1021"/>
      <c r="GK695" s="56"/>
      <c r="GL695" s="56"/>
      <c r="GM695" s="56"/>
      <c r="GN695" s="56"/>
      <c r="GO695" s="56"/>
      <c r="GP695" s="56"/>
      <c r="GQ695" s="56"/>
      <c r="GR695" s="56"/>
      <c r="GS695" s="56"/>
      <c r="GT695" s="56"/>
      <c r="GU695" s="56"/>
      <c r="GV695" s="56"/>
      <c r="GW695" s="56"/>
      <c r="GX695" s="56"/>
      <c r="GY695" s="56"/>
      <c r="GZ695" s="56"/>
      <c r="HA695" s="56"/>
      <c r="HB695" s="56"/>
      <c r="HC695" s="56"/>
      <c r="HD695" s="56"/>
      <c r="HE695" s="56"/>
      <c r="HF695" s="56"/>
      <c r="HG695" s="56"/>
      <c r="HH695" s="56"/>
      <c r="HI695" s="56"/>
      <c r="HJ695" s="56"/>
      <c r="HK695" s="56"/>
      <c r="HL695" s="56"/>
      <c r="HM695" s="56"/>
      <c r="HN695" s="56"/>
      <c r="HO695" s="56"/>
      <c r="HP695" s="56"/>
      <c r="HQ695" s="56"/>
      <c r="HR695" s="56"/>
      <c r="HS695" s="56"/>
      <c r="HT695" s="56"/>
      <c r="HU695" s="56"/>
      <c r="HV695" s="56"/>
      <c r="HW695" s="56"/>
      <c r="HX695" s="56"/>
      <c r="HY695" s="56"/>
      <c r="HZ695" s="56"/>
      <c r="IA695" s="56"/>
      <c r="IB695" s="56"/>
      <c r="IC695" s="56"/>
    </row>
    <row r="696" spans="175:237" ht="19" hidden="1" customHeight="1">
      <c r="FS696" s="1192"/>
      <c r="FT696" s="1193"/>
      <c r="FU696" s="969"/>
      <c r="FV696" s="969"/>
      <c r="FW696" s="1210"/>
      <c r="FX696" s="969"/>
      <c r="FY696" s="969"/>
      <c r="FZ696" s="969"/>
      <c r="GA696" s="969"/>
      <c r="GB696" s="969"/>
      <c r="GC696" s="969"/>
      <c r="GD696" s="969"/>
      <c r="GE696" s="969"/>
      <c r="GF696" s="969"/>
      <c r="GG696" s="969"/>
      <c r="GH696" s="969"/>
      <c r="GI696" s="969"/>
      <c r="GJ696" s="1021"/>
      <c r="GK696" s="56"/>
      <c r="GL696" s="56"/>
      <c r="GM696" s="56"/>
      <c r="GN696" s="56"/>
      <c r="GO696" s="56"/>
      <c r="GP696" s="56"/>
      <c r="GQ696" s="56"/>
      <c r="GR696" s="56"/>
      <c r="GS696" s="56"/>
      <c r="GT696" s="56"/>
      <c r="GU696" s="56"/>
      <c r="GV696" s="56"/>
      <c r="GW696" s="56"/>
      <c r="GX696" s="56"/>
      <c r="GY696" s="56"/>
      <c r="GZ696" s="56"/>
      <c r="HA696" s="56"/>
      <c r="HB696" s="56"/>
      <c r="HC696" s="56"/>
      <c r="HD696" s="56"/>
      <c r="HE696" s="56"/>
      <c r="HF696" s="56"/>
      <c r="HG696" s="56"/>
      <c r="HH696" s="56"/>
      <c r="HI696" s="56"/>
      <c r="HJ696" s="56"/>
      <c r="HK696" s="56"/>
      <c r="HL696" s="56"/>
      <c r="HM696" s="56"/>
      <c r="HN696" s="56"/>
      <c r="HO696" s="56"/>
      <c r="HP696" s="56"/>
      <c r="HQ696" s="56"/>
      <c r="HR696" s="56"/>
      <c r="HS696" s="56"/>
      <c r="HT696" s="56"/>
      <c r="HU696" s="56"/>
      <c r="HV696" s="56"/>
      <c r="HW696" s="56"/>
      <c r="HX696" s="56"/>
      <c r="HY696" s="56"/>
      <c r="HZ696" s="56"/>
      <c r="IA696" s="56"/>
      <c r="IB696" s="56"/>
      <c r="IC696" s="56"/>
    </row>
    <row r="697" spans="175:237" ht="19" hidden="1" customHeight="1">
      <c r="FS697" s="1192"/>
      <c r="FT697" s="1193"/>
      <c r="FU697" s="969"/>
      <c r="FV697" s="969"/>
      <c r="FW697" s="1210"/>
      <c r="FX697" s="969"/>
      <c r="FY697" s="1205"/>
      <c r="FZ697" s="1205"/>
      <c r="GA697" s="969"/>
      <c r="GB697" s="969"/>
      <c r="GC697" s="969"/>
      <c r="GD697" s="969"/>
      <c r="GE697" s="969"/>
      <c r="GF697" s="1198"/>
      <c r="GG697" s="1198"/>
      <c r="GH697" s="1198"/>
      <c r="GI697" s="969"/>
      <c r="GJ697" s="1021"/>
      <c r="GK697" s="56"/>
      <c r="GL697" s="56"/>
      <c r="GM697" s="56"/>
      <c r="GN697" s="56"/>
      <c r="GO697" s="56"/>
      <c r="GP697" s="56"/>
      <c r="GQ697" s="56"/>
      <c r="GR697" s="56"/>
      <c r="GS697" s="56"/>
      <c r="GT697" s="56"/>
      <c r="GU697" s="56"/>
      <c r="GV697" s="56"/>
      <c r="GW697" s="56"/>
      <c r="GX697" s="56"/>
      <c r="GY697" s="56"/>
      <c r="GZ697" s="56"/>
      <c r="HA697" s="56"/>
      <c r="HB697" s="56"/>
      <c r="HC697" s="56"/>
      <c r="HD697" s="56"/>
      <c r="HE697" s="56"/>
      <c r="HF697" s="56"/>
      <c r="HG697" s="56"/>
      <c r="HH697" s="56"/>
      <c r="HI697" s="56"/>
      <c r="HJ697" s="56"/>
      <c r="HK697" s="56"/>
      <c r="HL697" s="56"/>
      <c r="HM697" s="56"/>
      <c r="HN697" s="56"/>
      <c r="HO697" s="56"/>
      <c r="HP697" s="56"/>
      <c r="HQ697" s="56"/>
      <c r="HR697" s="56"/>
      <c r="HS697" s="56"/>
      <c r="HT697" s="56"/>
      <c r="HU697" s="56"/>
      <c r="HV697" s="56"/>
      <c r="HW697" s="56"/>
      <c r="HX697" s="56"/>
      <c r="HY697" s="56"/>
      <c r="HZ697" s="56"/>
      <c r="IA697" s="56"/>
      <c r="IB697" s="56"/>
      <c r="IC697" s="56"/>
    </row>
    <row r="698" spans="175:237" ht="19" hidden="1" customHeight="1">
      <c r="FS698" s="1192"/>
      <c r="FT698" s="1193"/>
      <c r="FU698" s="969"/>
      <c r="FV698" s="969"/>
      <c r="FW698" s="1210"/>
      <c r="FX698" s="969"/>
      <c r="FY698" s="1214"/>
      <c r="FZ698" s="1214"/>
      <c r="GA698" s="969"/>
      <c r="GB698" s="969"/>
      <c r="GC698" s="969"/>
      <c r="GD698" s="969"/>
      <c r="GE698" s="969"/>
      <c r="GF698" s="969"/>
      <c r="GG698" s="969"/>
      <c r="GH698" s="969"/>
      <c r="GI698" s="969"/>
      <c r="GJ698" s="1021"/>
      <c r="GK698" s="56"/>
      <c r="GL698" s="56"/>
      <c r="GM698" s="56"/>
      <c r="GN698" s="56"/>
      <c r="GO698" s="56"/>
      <c r="GP698" s="56"/>
      <c r="GQ698" s="56"/>
      <c r="GR698" s="56"/>
      <c r="GS698" s="56"/>
      <c r="GT698" s="56"/>
      <c r="GU698" s="56"/>
      <c r="GV698" s="56"/>
      <c r="GW698" s="56"/>
      <c r="GX698" s="56"/>
      <c r="GY698" s="56"/>
      <c r="GZ698" s="56"/>
      <c r="HA698" s="56"/>
      <c r="HB698" s="56"/>
      <c r="HC698" s="56"/>
      <c r="HD698" s="56"/>
      <c r="HE698" s="56"/>
      <c r="HF698" s="56"/>
      <c r="HG698" s="56"/>
      <c r="HH698" s="56"/>
      <c r="HI698" s="56"/>
      <c r="HJ698" s="56"/>
      <c r="HK698" s="56"/>
      <c r="HL698" s="56"/>
      <c r="HM698" s="56"/>
      <c r="HN698" s="56"/>
      <c r="HO698" s="56"/>
      <c r="HP698" s="56"/>
      <c r="HQ698" s="56"/>
      <c r="HR698" s="56"/>
      <c r="HS698" s="56"/>
      <c r="HT698" s="56"/>
      <c r="HU698" s="56"/>
      <c r="HV698" s="56"/>
      <c r="HW698" s="56"/>
      <c r="HX698" s="56"/>
      <c r="HY698" s="56"/>
      <c r="HZ698" s="56"/>
      <c r="IA698" s="56"/>
      <c r="IB698" s="56"/>
      <c r="IC698" s="56"/>
    </row>
    <row r="699" spans="175:237" ht="47" hidden="1" customHeight="1">
      <c r="FS699" s="1192"/>
      <c r="FT699" s="1193"/>
      <c r="FU699" s="969"/>
      <c r="FV699" s="969"/>
      <c r="FW699" s="1212"/>
      <c r="FX699" s="969"/>
      <c r="FY699" s="1206"/>
      <c r="FZ699" s="1206"/>
      <c r="GA699" s="1207"/>
      <c r="GB699" s="1208"/>
      <c r="GC699" s="1208"/>
      <c r="GD699" s="969"/>
      <c r="GE699" s="969"/>
      <c r="GF699" s="969"/>
      <c r="GG699" s="969"/>
      <c r="GH699" s="969"/>
      <c r="GI699" s="969"/>
      <c r="GJ699" s="1021"/>
      <c r="GK699" s="56"/>
      <c r="GL699" s="56"/>
      <c r="GM699" s="56"/>
      <c r="GN699" s="56"/>
      <c r="GO699" s="56"/>
      <c r="GP699" s="56"/>
      <c r="GQ699" s="56"/>
      <c r="GR699" s="56"/>
      <c r="GS699" s="56"/>
      <c r="GT699" s="56"/>
      <c r="GU699" s="56"/>
      <c r="GV699" s="56"/>
      <c r="GW699" s="56"/>
      <c r="GX699" s="56"/>
      <c r="GY699" s="56"/>
      <c r="GZ699" s="56"/>
      <c r="HA699" s="56"/>
      <c r="HB699" s="56"/>
      <c r="HC699" s="56"/>
      <c r="HD699" s="56"/>
      <c r="HE699" s="56"/>
      <c r="HF699" s="56"/>
      <c r="HG699" s="56"/>
      <c r="HH699" s="56"/>
      <c r="HI699" s="56"/>
      <c r="HJ699" s="56"/>
      <c r="HK699" s="56"/>
      <c r="HL699" s="56"/>
      <c r="HM699" s="56"/>
      <c r="HN699" s="56"/>
      <c r="HO699" s="56"/>
      <c r="HP699" s="56"/>
      <c r="HQ699" s="56"/>
      <c r="HR699" s="56"/>
      <c r="HS699" s="56"/>
      <c r="HT699" s="56"/>
      <c r="HU699" s="56"/>
      <c r="HV699" s="56"/>
      <c r="HW699" s="56"/>
      <c r="HX699" s="56"/>
      <c r="HY699" s="56"/>
      <c r="HZ699" s="56"/>
      <c r="IA699" s="56"/>
      <c r="IB699" s="56"/>
      <c r="IC699" s="56"/>
    </row>
    <row r="700" spans="175:237" ht="19" hidden="1" customHeight="1">
      <c r="FS700" s="1192"/>
      <c r="FT700" s="1193"/>
      <c r="FU700" s="969"/>
      <c r="FV700" s="969"/>
      <c r="FW700" s="1210"/>
      <c r="FX700" s="969"/>
      <c r="FY700" s="969"/>
      <c r="FZ700" s="969"/>
      <c r="GA700" s="1198"/>
      <c r="GB700" s="1198"/>
      <c r="GC700" s="1198"/>
      <c r="GD700" s="969"/>
      <c r="GE700" s="969"/>
      <c r="GF700" s="969"/>
      <c r="GG700" s="969"/>
      <c r="GH700" s="969"/>
      <c r="GI700" s="969"/>
      <c r="GJ700" s="1021"/>
      <c r="GK700" s="56"/>
      <c r="GL700" s="56"/>
      <c r="GM700" s="56"/>
      <c r="GN700" s="56"/>
      <c r="GO700" s="56"/>
      <c r="GP700" s="56"/>
      <c r="GQ700" s="56"/>
      <c r="GR700" s="56"/>
      <c r="GS700" s="56"/>
      <c r="GT700" s="56"/>
      <c r="GU700" s="56"/>
      <c r="GV700" s="56"/>
      <c r="GW700" s="56"/>
      <c r="GX700" s="56"/>
      <c r="GY700" s="56"/>
      <c r="GZ700" s="56"/>
      <c r="HA700" s="56"/>
      <c r="HB700" s="56"/>
      <c r="HC700" s="56"/>
      <c r="HD700" s="56"/>
      <c r="HE700" s="56"/>
      <c r="HF700" s="56"/>
      <c r="HG700" s="56"/>
      <c r="HH700" s="56"/>
      <c r="HI700" s="56"/>
      <c r="HJ700" s="56"/>
      <c r="HK700" s="56"/>
      <c r="HL700" s="56"/>
      <c r="HM700" s="56"/>
      <c r="HN700" s="56"/>
      <c r="HO700" s="56"/>
      <c r="HP700" s="56"/>
      <c r="HQ700" s="56"/>
      <c r="HR700" s="56"/>
      <c r="HS700" s="56"/>
      <c r="HT700" s="56"/>
      <c r="HU700" s="56"/>
      <c r="HV700" s="56"/>
      <c r="HW700" s="56"/>
      <c r="HX700" s="56"/>
      <c r="HY700" s="56"/>
      <c r="HZ700" s="56"/>
      <c r="IA700" s="56"/>
      <c r="IB700" s="56"/>
      <c r="IC700" s="56"/>
    </row>
    <row r="701" spans="175:237" ht="19" hidden="1" customHeight="1">
      <c r="FS701" s="1192"/>
      <c r="FT701" s="1193"/>
      <c r="FU701" s="1215"/>
      <c r="FV701" s="1215"/>
      <c r="FW701" s="1210"/>
      <c r="FX701" s="969"/>
      <c r="FY701" s="1212"/>
      <c r="FZ701" s="1212"/>
      <c r="GA701" s="969"/>
      <c r="GB701" s="969"/>
      <c r="GC701" s="969"/>
      <c r="GD701" s="969"/>
      <c r="GE701" s="969"/>
      <c r="GF701" s="969"/>
      <c r="GG701" s="969"/>
      <c r="GH701" s="969"/>
      <c r="GI701" s="969"/>
      <c r="GJ701" s="1021"/>
      <c r="GK701" s="56"/>
      <c r="GL701" s="56"/>
      <c r="GM701" s="56"/>
      <c r="GN701" s="56"/>
      <c r="GO701" s="56"/>
      <c r="GP701" s="56"/>
      <c r="GQ701" s="56"/>
      <c r="GR701" s="56"/>
      <c r="GS701" s="56"/>
      <c r="GT701" s="56"/>
      <c r="GU701" s="56"/>
      <c r="GV701" s="56"/>
      <c r="GW701" s="56"/>
      <c r="GX701" s="56"/>
      <c r="GY701" s="56"/>
      <c r="GZ701" s="56"/>
      <c r="HA701" s="56"/>
      <c r="HB701" s="56"/>
      <c r="HC701" s="56"/>
      <c r="HD701" s="56"/>
      <c r="HE701" s="56"/>
      <c r="HF701" s="56"/>
      <c r="HG701" s="56"/>
      <c r="HH701" s="56"/>
      <c r="HI701" s="56"/>
      <c r="HJ701" s="56"/>
      <c r="HK701" s="56"/>
      <c r="HL701" s="56"/>
      <c r="HM701" s="56"/>
      <c r="HN701" s="56"/>
      <c r="HO701" s="56"/>
      <c r="HP701" s="56"/>
      <c r="HQ701" s="56"/>
      <c r="HR701" s="56"/>
      <c r="HS701" s="56"/>
      <c r="HT701" s="56"/>
      <c r="HU701" s="56"/>
      <c r="HV701" s="56"/>
      <c r="HW701" s="56"/>
      <c r="HX701" s="56"/>
      <c r="HY701" s="56"/>
      <c r="HZ701" s="56"/>
      <c r="IA701" s="56"/>
      <c r="IB701" s="56"/>
      <c r="IC701" s="56"/>
    </row>
    <row r="702" spans="175:237" ht="19" hidden="1" customHeight="1">
      <c r="FS702" s="1192"/>
      <c r="FT702" s="1193"/>
      <c r="FU702" s="1216"/>
      <c r="FV702" s="1216"/>
      <c r="FW702" s="1210"/>
      <c r="FX702" s="969"/>
      <c r="FY702" s="969"/>
      <c r="FZ702" s="969"/>
      <c r="GA702" s="969"/>
      <c r="GB702" s="969"/>
      <c r="GC702" s="969"/>
      <c r="GD702" s="969"/>
      <c r="GE702" s="969"/>
      <c r="GF702" s="969"/>
      <c r="GG702" s="969"/>
      <c r="GH702" s="969"/>
      <c r="GI702" s="969"/>
      <c r="GJ702" s="1021"/>
      <c r="GK702" s="56"/>
      <c r="GL702" s="56"/>
      <c r="GM702" s="56"/>
      <c r="GN702" s="56"/>
      <c r="GO702" s="56"/>
      <c r="GP702" s="56"/>
      <c r="GQ702" s="56"/>
      <c r="GR702" s="56"/>
      <c r="GS702" s="56"/>
      <c r="GT702" s="56"/>
      <c r="GU702" s="56"/>
      <c r="GV702" s="56"/>
      <c r="GW702" s="56"/>
      <c r="GX702" s="56"/>
      <c r="GY702" s="56"/>
      <c r="GZ702" s="56"/>
      <c r="HA702" s="56"/>
      <c r="HB702" s="56"/>
      <c r="HC702" s="56"/>
      <c r="HD702" s="56"/>
      <c r="HE702" s="56"/>
      <c r="HF702" s="56"/>
      <c r="HG702" s="56"/>
      <c r="HH702" s="56"/>
      <c r="HI702" s="56"/>
      <c r="HJ702" s="56"/>
      <c r="HK702" s="56"/>
      <c r="HL702" s="56"/>
      <c r="HM702" s="56"/>
      <c r="HN702" s="56"/>
      <c r="HO702" s="56"/>
      <c r="HP702" s="56"/>
      <c r="HQ702" s="56"/>
      <c r="HR702" s="56"/>
      <c r="HS702" s="56"/>
      <c r="HT702" s="56"/>
      <c r="HU702" s="56"/>
      <c r="HV702" s="56"/>
      <c r="HW702" s="56"/>
      <c r="HX702" s="56"/>
      <c r="HY702" s="56"/>
      <c r="HZ702" s="56"/>
      <c r="IA702" s="56"/>
      <c r="IB702" s="56"/>
      <c r="IC702" s="56"/>
    </row>
    <row r="703" spans="175:237" ht="47" hidden="1" customHeight="1">
      <c r="FS703" s="1192"/>
      <c r="FT703" s="1193"/>
      <c r="FU703" s="1217"/>
      <c r="FV703" s="1217"/>
      <c r="FW703" s="1212"/>
      <c r="FX703" s="969"/>
      <c r="FY703" s="1206"/>
      <c r="FZ703" s="1206"/>
      <c r="GA703" s="1207"/>
      <c r="GB703" s="1208"/>
      <c r="GC703" s="1208"/>
      <c r="GD703" s="969"/>
      <c r="GE703" s="969"/>
      <c r="GF703" s="969"/>
      <c r="GG703" s="969"/>
      <c r="GH703" s="969"/>
      <c r="GI703" s="969"/>
      <c r="GJ703" s="1021"/>
      <c r="GK703" s="56"/>
      <c r="GL703" s="56"/>
      <c r="GM703" s="56"/>
      <c r="GN703" s="56"/>
      <c r="GO703" s="56"/>
      <c r="GP703" s="56"/>
      <c r="GQ703" s="56"/>
      <c r="GR703" s="56"/>
      <c r="GS703" s="56"/>
      <c r="GT703" s="56"/>
      <c r="GU703" s="56"/>
      <c r="GV703" s="56"/>
      <c r="GW703" s="56"/>
      <c r="GX703" s="56"/>
      <c r="GY703" s="56"/>
      <c r="GZ703" s="56"/>
      <c r="HA703" s="56"/>
      <c r="HB703" s="56"/>
      <c r="HC703" s="56"/>
      <c r="HD703" s="56"/>
      <c r="HE703" s="56"/>
      <c r="HF703" s="56"/>
      <c r="HG703" s="56"/>
      <c r="HH703" s="56"/>
      <c r="HI703" s="56"/>
      <c r="HJ703" s="56"/>
      <c r="HK703" s="56"/>
      <c r="HL703" s="56"/>
      <c r="HM703" s="56"/>
      <c r="HN703" s="56"/>
      <c r="HO703" s="56"/>
      <c r="HP703" s="56"/>
      <c r="HQ703" s="56"/>
      <c r="HR703" s="56"/>
      <c r="HS703" s="56"/>
      <c r="HT703" s="56"/>
      <c r="HU703" s="56"/>
      <c r="HV703" s="56"/>
      <c r="HW703" s="56"/>
      <c r="HX703" s="56"/>
      <c r="HY703" s="56"/>
      <c r="HZ703" s="56"/>
      <c r="IA703" s="56"/>
      <c r="IB703" s="56"/>
      <c r="IC703" s="56"/>
    </row>
    <row r="704" spans="175:237" ht="19" hidden="1" customHeight="1">
      <c r="FS704" s="1192"/>
      <c r="FT704" s="1193"/>
      <c r="FU704" s="1218"/>
      <c r="FV704" s="1218"/>
      <c r="FW704" s="969"/>
      <c r="FX704" s="969"/>
      <c r="FY704" s="969"/>
      <c r="FZ704" s="969"/>
      <c r="GA704" s="969"/>
      <c r="GB704" s="969"/>
      <c r="GC704" s="969"/>
      <c r="GD704" s="969"/>
      <c r="GE704" s="969"/>
      <c r="GF704" s="969"/>
      <c r="GG704" s="969"/>
      <c r="GH704" s="969"/>
      <c r="GI704" s="969"/>
      <c r="GJ704" s="1021"/>
      <c r="GK704" s="56"/>
      <c r="GL704" s="56"/>
      <c r="GM704" s="56"/>
      <c r="GN704" s="56"/>
      <c r="GO704" s="56"/>
      <c r="GP704" s="56"/>
      <c r="GQ704" s="56"/>
      <c r="GR704" s="56"/>
      <c r="GS704" s="56"/>
      <c r="GT704" s="56"/>
      <c r="GU704" s="56"/>
      <c r="GV704" s="56"/>
      <c r="GW704" s="56"/>
      <c r="GX704" s="56"/>
      <c r="GY704" s="56"/>
      <c r="GZ704" s="56"/>
      <c r="HA704" s="56"/>
      <c r="HB704" s="56"/>
      <c r="HC704" s="56"/>
      <c r="HD704" s="56"/>
      <c r="HE704" s="56"/>
      <c r="HF704" s="56"/>
      <c r="HG704" s="56"/>
      <c r="HH704" s="56"/>
      <c r="HI704" s="56"/>
      <c r="HJ704" s="56"/>
      <c r="HK704" s="56"/>
      <c r="HL704" s="56"/>
      <c r="HM704" s="56"/>
      <c r="HN704" s="56"/>
      <c r="HO704" s="56"/>
      <c r="HP704" s="56"/>
      <c r="HQ704" s="56"/>
      <c r="HR704" s="56"/>
      <c r="HS704" s="56"/>
      <c r="HT704" s="56"/>
      <c r="HU704" s="56"/>
      <c r="HV704" s="56"/>
      <c r="HW704" s="56"/>
      <c r="HX704" s="56"/>
      <c r="HY704" s="56"/>
      <c r="HZ704" s="56"/>
      <c r="IA704" s="56"/>
      <c r="IB704" s="56"/>
      <c r="IC704" s="56"/>
    </row>
    <row r="705" spans="168:262" ht="19" hidden="1" customHeight="1">
      <c r="FS705" s="1192"/>
      <c r="FT705" s="1193"/>
      <c r="FU705" s="1219"/>
      <c r="FV705" s="1219"/>
      <c r="FW705" s="969"/>
      <c r="FX705" s="969"/>
      <c r="FY705" s="969"/>
      <c r="FZ705" s="969"/>
      <c r="GA705" s="969"/>
      <c r="GB705" s="969"/>
      <c r="GC705" s="969"/>
      <c r="GD705" s="969"/>
      <c r="GE705" s="969"/>
      <c r="GF705" s="969"/>
      <c r="GG705" s="969"/>
      <c r="GH705" s="969"/>
      <c r="GI705" s="969"/>
      <c r="GJ705" s="1021"/>
      <c r="GK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56"/>
      <c r="HE705" s="56"/>
      <c r="HF705" s="56"/>
      <c r="HG705" s="56"/>
      <c r="HH705" s="56"/>
      <c r="HI705" s="56"/>
      <c r="HJ705" s="56"/>
      <c r="HK705" s="56"/>
      <c r="HL705" s="56"/>
      <c r="HM705" s="56"/>
      <c r="HN705" s="56"/>
      <c r="HO705" s="56"/>
      <c r="HP705" s="56"/>
      <c r="HQ705" s="56"/>
      <c r="HR705" s="56"/>
      <c r="HS705" s="56"/>
      <c r="HT705" s="56"/>
      <c r="HU705" s="56"/>
      <c r="HV705" s="56"/>
      <c r="HW705" s="56"/>
      <c r="HX705" s="56"/>
      <c r="HY705" s="56"/>
      <c r="HZ705" s="56"/>
      <c r="IA705" s="56"/>
      <c r="IB705" s="56"/>
      <c r="IC705" s="56"/>
    </row>
    <row r="706" spans="168:262" ht="19" hidden="1" customHeight="1">
      <c r="FS706" s="1192"/>
      <c r="FT706" s="1193"/>
      <c r="FU706" s="969"/>
      <c r="FV706" s="969"/>
      <c r="FW706" s="969"/>
      <c r="FX706" s="969"/>
      <c r="FY706" s="969"/>
      <c r="FZ706" s="969"/>
      <c r="GA706" s="969"/>
      <c r="GB706" s="969"/>
      <c r="GC706" s="969"/>
      <c r="GD706" s="969"/>
      <c r="GE706" s="969"/>
      <c r="GF706" s="969"/>
      <c r="GG706" s="969"/>
      <c r="GH706" s="969"/>
      <c r="GI706" s="969"/>
      <c r="GJ706" s="1021"/>
      <c r="GK706" s="56"/>
      <c r="GL706" s="56"/>
      <c r="GM706" s="56"/>
      <c r="GN706" s="56"/>
      <c r="GO706" s="56"/>
      <c r="GP706" s="56"/>
      <c r="GQ706" s="56"/>
      <c r="GR706" s="56"/>
      <c r="GS706" s="56"/>
      <c r="GT706" s="56"/>
      <c r="GU706" s="56"/>
      <c r="GV706" s="56"/>
      <c r="GW706" s="56"/>
      <c r="GX706" s="56"/>
      <c r="GY706" s="56"/>
      <c r="GZ706" s="56"/>
      <c r="HA706" s="56"/>
      <c r="HB706" s="56"/>
      <c r="HC706" s="56"/>
      <c r="HD706" s="56"/>
      <c r="HE706" s="56"/>
      <c r="HF706" s="56"/>
      <c r="HG706" s="56"/>
      <c r="HH706" s="56"/>
      <c r="HI706" s="56"/>
      <c r="HJ706" s="56"/>
      <c r="HK706" s="56"/>
      <c r="HL706" s="56"/>
      <c r="HM706" s="56"/>
      <c r="HN706" s="56"/>
      <c r="HO706" s="56"/>
      <c r="HP706" s="56"/>
      <c r="HQ706" s="56"/>
      <c r="HR706" s="56"/>
      <c r="HS706" s="56"/>
      <c r="HT706" s="56"/>
      <c r="HU706" s="56"/>
      <c r="HV706" s="56"/>
      <c r="HW706" s="56"/>
      <c r="HX706" s="56"/>
      <c r="HY706" s="56"/>
      <c r="HZ706" s="56"/>
      <c r="IA706" s="56"/>
      <c r="IB706" s="56"/>
      <c r="IC706" s="56"/>
    </row>
    <row r="707" spans="168:262" ht="19" hidden="1" customHeight="1">
      <c r="FS707" s="1192"/>
      <c r="FT707" s="1193"/>
      <c r="FU707" s="969"/>
      <c r="FV707" s="969"/>
      <c r="FW707" s="969"/>
      <c r="FX707" s="969"/>
      <c r="FY707" s="969"/>
      <c r="FZ707" s="969"/>
      <c r="GA707" s="969"/>
      <c r="GB707" s="969"/>
      <c r="GC707" s="969"/>
      <c r="GD707" s="969"/>
      <c r="GE707" s="969"/>
      <c r="GF707" s="969"/>
      <c r="GG707" s="969"/>
      <c r="GH707" s="969"/>
      <c r="GI707" s="969"/>
      <c r="GJ707" s="1021"/>
      <c r="GK707" s="56"/>
      <c r="GL707" s="56"/>
      <c r="GM707" s="56"/>
      <c r="GN707" s="56"/>
      <c r="GO707" s="56"/>
      <c r="GP707" s="56"/>
      <c r="GQ707" s="56"/>
      <c r="GR707" s="56"/>
      <c r="GS707" s="56"/>
      <c r="GT707" s="56"/>
      <c r="GU707" s="56"/>
      <c r="GV707" s="56"/>
      <c r="GW707" s="56"/>
      <c r="GX707" s="56"/>
      <c r="GY707" s="56"/>
      <c r="GZ707" s="56"/>
      <c r="HA707" s="56"/>
      <c r="HB707" s="56"/>
      <c r="HC707" s="56"/>
      <c r="HD707" s="56"/>
      <c r="HE707" s="56"/>
      <c r="HF707" s="56"/>
      <c r="HG707" s="56"/>
      <c r="HH707" s="56"/>
      <c r="HI707" s="56"/>
      <c r="HJ707" s="56"/>
      <c r="HK707" s="56"/>
      <c r="HL707" s="56"/>
      <c r="HM707" s="56"/>
      <c r="HN707" s="56"/>
      <c r="HO707" s="56"/>
      <c r="HP707" s="56"/>
      <c r="HQ707" s="56"/>
      <c r="HR707" s="56"/>
      <c r="HS707" s="56"/>
      <c r="HT707" s="56"/>
      <c r="HU707" s="56"/>
      <c r="HV707" s="56"/>
      <c r="HW707" s="56"/>
      <c r="HX707" s="56"/>
      <c r="HY707" s="56"/>
      <c r="HZ707" s="56"/>
      <c r="IA707" s="56"/>
      <c r="IB707" s="56"/>
      <c r="IC707" s="56"/>
    </row>
    <row r="708" spans="168:262" ht="19" hidden="1" customHeight="1">
      <c r="FS708" s="1192"/>
      <c r="FT708" s="1193"/>
      <c r="FU708" s="969"/>
      <c r="FV708" s="969"/>
      <c r="FW708" s="969"/>
      <c r="FX708" s="969"/>
      <c r="FY708" s="969"/>
      <c r="FZ708" s="969"/>
      <c r="GA708" s="969"/>
      <c r="GB708" s="1220"/>
      <c r="GC708" s="1220"/>
      <c r="GD708" s="1220"/>
      <c r="GE708" s="1220"/>
      <c r="GF708" s="1220"/>
      <c r="GG708" s="969"/>
      <c r="GH708" s="969"/>
      <c r="GI708" s="969"/>
      <c r="GJ708" s="1021"/>
      <c r="GK708" s="56"/>
      <c r="GL708" s="56"/>
      <c r="GM708" s="56"/>
      <c r="GN708" s="56"/>
      <c r="GO708" s="56"/>
      <c r="GP708" s="56"/>
      <c r="GQ708" s="56"/>
      <c r="GR708" s="56"/>
      <c r="GS708" s="56"/>
      <c r="GT708" s="56"/>
      <c r="GU708" s="56"/>
      <c r="GV708" s="56"/>
      <c r="GW708" s="56"/>
      <c r="GX708" s="56"/>
      <c r="GY708" s="56"/>
      <c r="GZ708" s="56"/>
      <c r="HA708" s="56"/>
      <c r="HB708" s="56"/>
      <c r="HC708" s="56"/>
      <c r="HD708" s="56"/>
      <c r="HE708" s="56"/>
      <c r="HF708" s="56"/>
      <c r="HG708" s="56"/>
      <c r="HH708" s="56"/>
      <c r="HI708" s="56"/>
      <c r="HJ708" s="56"/>
      <c r="HK708" s="56"/>
      <c r="HL708" s="56"/>
      <c r="HM708" s="56"/>
      <c r="HN708" s="56"/>
      <c r="HO708" s="56"/>
      <c r="HP708" s="56"/>
      <c r="HQ708" s="56"/>
      <c r="HR708" s="56"/>
      <c r="HS708" s="56"/>
      <c r="HT708" s="56"/>
      <c r="HU708" s="56"/>
      <c r="HV708" s="56"/>
      <c r="HW708" s="56"/>
      <c r="HX708" s="56"/>
      <c r="HY708" s="56"/>
      <c r="HZ708" s="56"/>
      <c r="IA708" s="56"/>
      <c r="IB708" s="56"/>
      <c r="IC708" s="56"/>
    </row>
    <row r="709" spans="168:262" ht="20" hidden="1" customHeight="1">
      <c r="FS709" s="1192"/>
      <c r="FT709" s="1193"/>
      <c r="FU709" s="969"/>
      <c r="FV709" s="969"/>
      <c r="FW709" s="969"/>
      <c r="FX709" s="969"/>
      <c r="FY709" s="969"/>
      <c r="FZ709" s="1221"/>
      <c r="GA709" s="969"/>
      <c r="GB709" s="1220"/>
      <c r="GC709" s="1220"/>
      <c r="GD709" s="1220"/>
      <c r="GE709" s="1220"/>
      <c r="GF709" s="1220"/>
      <c r="GG709" s="969"/>
      <c r="GH709" s="969"/>
      <c r="GI709" s="969"/>
      <c r="GJ709" s="1021"/>
      <c r="GK709" s="56"/>
      <c r="GL709" s="56"/>
      <c r="GM709" s="56"/>
      <c r="GN709" s="56"/>
      <c r="GO709" s="56"/>
      <c r="GP709" s="56"/>
      <c r="GQ709" s="56"/>
      <c r="GR709" s="56"/>
      <c r="GS709" s="56"/>
      <c r="GT709" s="56"/>
      <c r="GU709" s="56"/>
      <c r="GV709" s="56"/>
      <c r="GW709" s="56"/>
      <c r="GX709" s="56"/>
      <c r="GY709" s="56"/>
      <c r="GZ709" s="56"/>
      <c r="HA709" s="56"/>
      <c r="HB709" s="56"/>
      <c r="HC709" s="56"/>
      <c r="HD709" s="56"/>
      <c r="HE709" s="56"/>
      <c r="HF709" s="56"/>
      <c r="HG709" s="56"/>
      <c r="HH709" s="56"/>
      <c r="HI709" s="56"/>
      <c r="HJ709" s="56"/>
      <c r="HK709" s="56"/>
      <c r="HL709" s="56"/>
      <c r="HM709" s="56"/>
      <c r="HN709" s="56"/>
      <c r="HO709" s="56"/>
      <c r="HP709" s="56"/>
      <c r="HQ709" s="56"/>
      <c r="HR709" s="56"/>
      <c r="HS709" s="56"/>
      <c r="HT709" s="56"/>
      <c r="HU709" s="56"/>
      <c r="HV709" s="56"/>
      <c r="HW709" s="56"/>
      <c r="HX709" s="56"/>
      <c r="HY709" s="56"/>
      <c r="HZ709" s="56"/>
      <c r="IA709" s="56"/>
      <c r="IB709" s="56"/>
      <c r="IC709" s="56"/>
    </row>
    <row r="710" spans="168:262" ht="19" hidden="1" customHeight="1">
      <c r="FS710" s="1192"/>
      <c r="FT710" s="1193"/>
      <c r="FU710" s="969"/>
      <c r="FV710" s="969"/>
      <c r="FW710" s="969"/>
      <c r="FX710" s="969"/>
      <c r="FY710" s="969"/>
      <c r="FZ710" s="969"/>
      <c r="GA710" s="969"/>
      <c r="GB710" s="1220"/>
      <c r="GC710" s="1220"/>
      <c r="GD710" s="1220"/>
      <c r="GE710" s="1220"/>
      <c r="GF710" s="1220"/>
      <c r="GG710" s="969"/>
      <c r="GH710" s="969"/>
      <c r="GI710" s="969"/>
      <c r="GJ710" s="1021"/>
      <c r="GK710" s="56"/>
      <c r="GL710" s="56"/>
      <c r="GM710" s="56"/>
      <c r="GN710" s="56"/>
      <c r="GO710" s="56"/>
      <c r="GP710" s="56"/>
      <c r="GQ710" s="56"/>
      <c r="GR710" s="56"/>
      <c r="GS710" s="56"/>
      <c r="GT710" s="56"/>
      <c r="GU710" s="56"/>
      <c r="GV710" s="56"/>
      <c r="GW710" s="56"/>
      <c r="GX710" s="56"/>
      <c r="GY710" s="56"/>
      <c r="GZ710" s="56"/>
      <c r="HA710" s="56"/>
      <c r="HB710" s="56"/>
      <c r="HC710" s="56"/>
      <c r="HD710" s="56"/>
      <c r="HE710" s="56"/>
      <c r="HF710" s="56"/>
      <c r="HG710" s="56"/>
      <c r="HH710" s="56"/>
      <c r="HI710" s="56"/>
      <c r="HJ710" s="56"/>
      <c r="HK710" s="56"/>
      <c r="HL710" s="56"/>
      <c r="HM710" s="56"/>
      <c r="HN710" s="56"/>
      <c r="HO710" s="56"/>
      <c r="HP710" s="56"/>
      <c r="HQ710" s="56"/>
      <c r="HR710" s="56"/>
      <c r="HS710" s="56"/>
      <c r="HT710" s="56"/>
      <c r="HU710" s="56"/>
      <c r="HV710" s="56"/>
      <c r="HW710" s="56"/>
      <c r="HX710" s="56"/>
      <c r="HY710" s="56"/>
      <c r="HZ710" s="56"/>
      <c r="IA710" s="56"/>
      <c r="IB710" s="56"/>
      <c r="IC710" s="56"/>
    </row>
    <row r="711" spans="168:262" ht="19" hidden="1" customHeight="1">
      <c r="FS711" s="1192"/>
      <c r="FT711" s="1193"/>
      <c r="FU711" s="969"/>
      <c r="FV711" s="969"/>
      <c r="FW711" s="969"/>
      <c r="FX711" s="969"/>
      <c r="FY711" s="969"/>
      <c r="FZ711" s="969"/>
      <c r="GA711" s="969"/>
      <c r="GB711" s="1222"/>
      <c r="GC711" s="1222"/>
      <c r="GD711" s="1222"/>
      <c r="GE711" s="1222"/>
      <c r="GF711" s="1222"/>
      <c r="GG711" s="969"/>
      <c r="GH711" s="969"/>
      <c r="GI711" s="969"/>
      <c r="GJ711" s="1021"/>
      <c r="GK711" s="56"/>
      <c r="GL711" s="56"/>
      <c r="GM711" s="56"/>
      <c r="GN711" s="56"/>
      <c r="GO711" s="56"/>
      <c r="GP711" s="56"/>
      <c r="GQ711" s="56"/>
      <c r="GR711" s="56"/>
      <c r="GS711" s="56"/>
      <c r="GT711" s="56"/>
      <c r="GU711" s="56"/>
      <c r="GV711" s="56"/>
      <c r="GW711" s="56"/>
      <c r="GX711" s="56"/>
      <c r="GY711" s="56"/>
      <c r="GZ711" s="56"/>
      <c r="HA711" s="56"/>
      <c r="HB711" s="56"/>
      <c r="HC711" s="56"/>
      <c r="HD711" s="56"/>
      <c r="HE711" s="56"/>
      <c r="HF711" s="56"/>
      <c r="HG711" s="56"/>
      <c r="HH711" s="56"/>
      <c r="HI711" s="56"/>
      <c r="HJ711" s="56"/>
      <c r="HK711" s="56"/>
      <c r="HL711" s="56"/>
      <c r="HM711" s="56"/>
      <c r="HN711" s="56"/>
      <c r="HO711" s="56"/>
      <c r="HP711" s="56"/>
      <c r="HQ711" s="56"/>
      <c r="HR711" s="56"/>
      <c r="HS711" s="56"/>
      <c r="HT711" s="56"/>
      <c r="HU711" s="56"/>
      <c r="HV711" s="56"/>
      <c r="HW711" s="56"/>
      <c r="HX711" s="56"/>
      <c r="HY711" s="56"/>
      <c r="HZ711" s="56"/>
      <c r="IA711" s="56"/>
      <c r="IB711" s="56"/>
      <c r="IC711" s="56"/>
    </row>
    <row r="712" spans="168:262" ht="20" hidden="1" customHeight="1" thickBot="1">
      <c r="FS712" s="1223"/>
      <c r="FT712" s="1224"/>
      <c r="FU712" s="1225"/>
      <c r="FV712" s="1225"/>
      <c r="FW712" s="1225"/>
      <c r="FX712" s="1225"/>
      <c r="FY712" s="1225"/>
      <c r="FZ712" s="1225"/>
      <c r="GA712" s="1225"/>
      <c r="GB712" s="1226"/>
      <c r="GC712" s="1225"/>
      <c r="GD712" s="1225"/>
      <c r="GE712" s="1225"/>
      <c r="GF712" s="1225"/>
      <c r="GG712" s="1225"/>
      <c r="GH712" s="1225"/>
      <c r="GI712" s="1225"/>
      <c r="GJ712" s="1227"/>
      <c r="GK712" s="56"/>
      <c r="GL712" s="56"/>
      <c r="GM712" s="56"/>
      <c r="GN712" s="56"/>
      <c r="GO712" s="56"/>
      <c r="GP712" s="56"/>
      <c r="GQ712" s="56"/>
      <c r="GR712" s="56"/>
      <c r="GS712" s="56"/>
      <c r="GT712" s="56"/>
      <c r="GU712" s="56"/>
      <c r="GV712" s="56"/>
      <c r="GW712" s="56"/>
      <c r="GX712" s="56"/>
      <c r="GY712" s="56"/>
      <c r="GZ712" s="56"/>
      <c r="HA712" s="56"/>
      <c r="HB712" s="56"/>
      <c r="HC712" s="56"/>
      <c r="HD712" s="56"/>
      <c r="HE712" s="56"/>
      <c r="HF712" s="56"/>
      <c r="HG712" s="56"/>
      <c r="HH712" s="56"/>
      <c r="HI712" s="56"/>
      <c r="HJ712" s="56"/>
      <c r="HK712" s="56"/>
      <c r="HL712" s="56"/>
      <c r="HM712" s="56"/>
      <c r="HN712" s="56"/>
      <c r="HO712" s="56"/>
      <c r="HP712" s="56"/>
      <c r="HQ712" s="56"/>
      <c r="HR712" s="56"/>
      <c r="HS712" s="56"/>
      <c r="HT712" s="56"/>
      <c r="HU712" s="56"/>
      <c r="HV712" s="56"/>
      <c r="HW712" s="56"/>
      <c r="HX712" s="56"/>
      <c r="HY712" s="56"/>
      <c r="HZ712" s="56"/>
      <c r="IA712" s="56"/>
      <c r="IB712" s="56"/>
      <c r="IC712" s="56"/>
    </row>
    <row r="713" spans="168:262" ht="19" hidden="1" customHeight="1">
      <c r="FU713" s="608"/>
      <c r="FV713" s="56"/>
      <c r="FW713" s="56"/>
      <c r="FX713" s="56"/>
      <c r="FY713" s="56"/>
      <c r="FZ713" s="56"/>
      <c r="GA713" s="56"/>
      <c r="GB713" s="56"/>
      <c r="GC713" s="56"/>
      <c r="GD713" s="56"/>
      <c r="GE713" s="608"/>
      <c r="GF713" s="56"/>
      <c r="GG713" s="56"/>
      <c r="GH713" s="56"/>
      <c r="GI713" s="56"/>
      <c r="GJ713" s="56"/>
      <c r="GK713" s="608"/>
      <c r="GL713" s="608"/>
      <c r="GM713" s="56"/>
      <c r="GN713" s="56"/>
      <c r="GO713" s="56"/>
      <c r="GP713" s="56"/>
      <c r="GQ713" s="56"/>
      <c r="GR713" s="56"/>
      <c r="GS713" s="56"/>
      <c r="GT713" s="56"/>
      <c r="GU713" s="56"/>
      <c r="GV713" s="56"/>
      <c r="GW713" s="56"/>
      <c r="GX713" s="629"/>
      <c r="GY713" s="630"/>
      <c r="GZ713" s="56"/>
      <c r="HA713" s="56"/>
      <c r="HB713" s="56"/>
      <c r="HC713" s="56"/>
      <c r="HD713" s="56"/>
      <c r="HE713" s="56"/>
      <c r="HF713" s="56"/>
      <c r="HG713" s="56"/>
      <c r="HH713" s="56"/>
      <c r="HI713" s="56"/>
      <c r="HJ713" s="56"/>
      <c r="HK713" s="56"/>
      <c r="HL713" s="56"/>
      <c r="HM713" s="56"/>
      <c r="HN713" s="56"/>
      <c r="HO713" s="56"/>
      <c r="HP713" s="56"/>
      <c r="HQ713" s="56"/>
      <c r="HR713" s="56"/>
      <c r="HS713" s="56"/>
      <c r="HT713" s="630"/>
      <c r="HU713" s="630"/>
      <c r="HV713" s="56"/>
      <c r="HW713" s="56"/>
      <c r="HX713" s="56"/>
      <c r="HY713" s="56"/>
      <c r="HZ713" s="56"/>
      <c r="IA713" s="56"/>
      <c r="IB713" s="56"/>
      <c r="IC713" s="56"/>
    </row>
    <row r="714" spans="168:262" ht="19" hidden="1" customHeight="1">
      <c r="FU714" s="608"/>
      <c r="FV714" s="56"/>
      <c r="FW714" s="56"/>
      <c r="FX714" s="56"/>
      <c r="FY714" s="56"/>
      <c r="FZ714" s="56"/>
      <c r="GA714" s="56"/>
      <c r="GB714" s="56"/>
      <c r="GC714" s="56"/>
      <c r="GD714" s="56"/>
      <c r="GE714" s="608"/>
      <c r="GF714" s="56"/>
      <c r="GG714" s="56"/>
      <c r="GH714" s="56"/>
      <c r="GI714" s="56"/>
      <c r="GJ714" s="56"/>
      <c r="GK714" s="608"/>
      <c r="GL714" s="608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629"/>
      <c r="GY714" s="630"/>
      <c r="GZ714" s="56"/>
      <c r="HA714" s="56"/>
      <c r="HB714" s="56"/>
      <c r="HC714" s="56"/>
      <c r="HD714" s="56"/>
      <c r="HE714" s="56"/>
      <c r="HF714" s="56"/>
      <c r="HG714" s="56"/>
      <c r="HH714" s="56"/>
      <c r="HI714" s="56"/>
      <c r="HJ714" s="56"/>
      <c r="HK714" s="56"/>
      <c r="HL714" s="56"/>
      <c r="HM714" s="56"/>
      <c r="HN714" s="56"/>
      <c r="HO714" s="56"/>
      <c r="HP714" s="56"/>
      <c r="HQ714" s="56"/>
      <c r="HR714" s="56"/>
      <c r="HS714" s="56"/>
      <c r="HT714" s="630"/>
      <c r="HU714" s="630"/>
      <c r="HV714" s="56"/>
      <c r="HW714" s="56"/>
      <c r="HX714" s="56"/>
      <c r="HY714" s="56"/>
      <c r="HZ714" s="56"/>
      <c r="IA714" s="56"/>
      <c r="IB714" s="56"/>
      <c r="IC714" s="56"/>
    </row>
    <row r="715" spans="168:262" ht="19" hidden="1" customHeight="1">
      <c r="FL715" s="56"/>
      <c r="FM715" s="56"/>
      <c r="FN715" s="56"/>
      <c r="FO715" s="56"/>
      <c r="FP715" s="1228"/>
      <c r="FQ715" s="56"/>
      <c r="FR715" s="56"/>
      <c r="FS715" s="56"/>
      <c r="FT715" s="608"/>
      <c r="FU715" s="608"/>
      <c r="FV715" s="56"/>
      <c r="FW715" s="56"/>
      <c r="FX715" s="56"/>
      <c r="FY715" s="56"/>
      <c r="FZ715" s="56"/>
      <c r="GA715" s="56"/>
      <c r="GB715" s="56"/>
      <c r="GC715" s="56"/>
      <c r="GD715" s="56"/>
      <c r="GE715" s="608"/>
      <c r="GF715" s="56"/>
      <c r="GG715" s="56"/>
      <c r="GH715" s="56"/>
      <c r="GI715" s="56"/>
      <c r="GJ715" s="56"/>
      <c r="GK715" s="608"/>
      <c r="GL715" s="608"/>
      <c r="GM715" s="56"/>
      <c r="GN715" s="56"/>
      <c r="GO715" s="56"/>
      <c r="GP715" s="56"/>
      <c r="GQ715" s="56"/>
      <c r="GR715" s="56"/>
      <c r="GS715" s="56"/>
      <c r="GT715" s="56"/>
      <c r="GU715" s="56"/>
      <c r="GV715" s="56"/>
      <c r="GW715" s="56"/>
      <c r="GX715" s="629"/>
      <c r="GY715" s="630"/>
      <c r="GZ715" s="56"/>
      <c r="HA715" s="56"/>
      <c r="HB715" s="56"/>
      <c r="HC715" s="56"/>
      <c r="HD715" s="56"/>
      <c r="HE715" s="56"/>
      <c r="HF715" s="56"/>
      <c r="HG715" s="56"/>
      <c r="HH715" s="56"/>
      <c r="HI715" s="56"/>
      <c r="HJ715" s="56"/>
      <c r="HK715" s="56"/>
      <c r="HL715" s="56"/>
      <c r="HM715" s="56"/>
      <c r="HN715" s="56"/>
      <c r="HO715" s="56"/>
      <c r="HP715" s="56"/>
      <c r="HQ715" s="56"/>
      <c r="HR715" s="56"/>
      <c r="HS715" s="56"/>
      <c r="HT715" s="630"/>
      <c r="HU715" s="630"/>
      <c r="HV715" s="56"/>
      <c r="HW715" s="56"/>
      <c r="HX715" s="56"/>
      <c r="HY715" s="56"/>
      <c r="HZ715" s="56"/>
      <c r="IA715" s="56"/>
      <c r="IB715" s="56"/>
      <c r="IC715" s="56"/>
      <c r="ID715" s="56"/>
      <c r="IE715" s="56"/>
      <c r="IF715" s="56"/>
      <c r="IG715" s="56"/>
      <c r="IH715" s="56"/>
      <c r="II715" s="56"/>
      <c r="IJ715" s="56"/>
      <c r="IK715" s="56"/>
      <c r="IL715" s="56"/>
      <c r="IM715" s="56"/>
      <c r="IN715" s="56"/>
      <c r="IO715" s="56"/>
      <c r="IP715" s="56"/>
      <c r="IQ715" s="56"/>
      <c r="IR715" s="56"/>
      <c r="IS715" s="56"/>
      <c r="IT715" s="56"/>
      <c r="IU715" s="56"/>
      <c r="IV715" s="56"/>
      <c r="IW715" s="56"/>
      <c r="IX715" s="56"/>
      <c r="IY715" s="56"/>
      <c r="IZ715" s="56"/>
      <c r="JA715" s="56"/>
      <c r="JB715" s="56"/>
    </row>
    <row r="716" spans="168:262" ht="19" hidden="1" customHeight="1">
      <c r="FL716" s="56"/>
      <c r="FM716" s="56"/>
      <c r="FN716" s="56"/>
      <c r="FO716" s="56"/>
      <c r="FP716" s="1228"/>
      <c r="FQ716" s="56"/>
      <c r="FR716" s="56"/>
      <c r="FS716" s="56"/>
      <c r="FT716" s="608"/>
      <c r="FU716" s="608"/>
      <c r="FV716" s="56"/>
      <c r="FW716" s="56"/>
      <c r="FX716" s="56"/>
      <c r="FY716" s="56"/>
      <c r="FZ716" s="56"/>
      <c r="GA716" s="56"/>
      <c r="GB716" s="56"/>
      <c r="GC716" s="56"/>
      <c r="GD716" s="56"/>
      <c r="GE716" s="608"/>
      <c r="GF716" s="56"/>
      <c r="GG716" s="56"/>
      <c r="GH716" s="56"/>
      <c r="GI716" s="56"/>
      <c r="GJ716" s="56"/>
      <c r="GK716" s="608"/>
      <c r="GL716" s="608"/>
      <c r="GM716" s="56"/>
      <c r="GN716" s="56"/>
      <c r="GO716" s="56"/>
      <c r="GP716" s="56"/>
      <c r="GQ716" s="56"/>
      <c r="GR716" s="56"/>
      <c r="GS716" s="56"/>
      <c r="GT716" s="56"/>
      <c r="GU716" s="56"/>
      <c r="GV716" s="56"/>
      <c r="GW716" s="56"/>
      <c r="GX716" s="629"/>
      <c r="GY716" s="630"/>
      <c r="GZ716" s="56"/>
      <c r="HA716" s="56"/>
      <c r="HB716" s="56"/>
      <c r="HC716" s="56"/>
      <c r="HD716" s="56"/>
      <c r="HE716" s="56"/>
      <c r="HF716" s="56"/>
      <c r="HG716" s="56"/>
      <c r="HH716" s="56"/>
      <c r="HI716" s="56"/>
      <c r="HJ716" s="56"/>
      <c r="HK716" s="56"/>
      <c r="HL716" s="56"/>
      <c r="HM716" s="56"/>
      <c r="HN716" s="56"/>
      <c r="HO716" s="56"/>
      <c r="HP716" s="56"/>
      <c r="HQ716" s="56"/>
      <c r="HR716" s="56"/>
      <c r="HS716" s="56"/>
      <c r="HT716" s="630"/>
      <c r="HU716" s="630"/>
      <c r="HV716" s="56"/>
      <c r="HW716" s="56"/>
      <c r="HX716" s="56"/>
      <c r="HY716" s="56"/>
      <c r="HZ716" s="56"/>
      <c r="IA716" s="56"/>
      <c r="IB716" s="56"/>
      <c r="IC716" s="56"/>
      <c r="ID716" s="56"/>
      <c r="IE716" s="56"/>
      <c r="IF716" s="56"/>
      <c r="IG716" s="56"/>
      <c r="IH716" s="56"/>
      <c r="II716" s="56"/>
      <c r="IJ716" s="56"/>
      <c r="IK716" s="56"/>
      <c r="IL716" s="56"/>
      <c r="IM716" s="56"/>
      <c r="IN716" s="56"/>
      <c r="IO716" s="56"/>
      <c r="IP716" s="56"/>
      <c r="IQ716" s="56"/>
      <c r="IR716" s="56"/>
      <c r="IS716" s="56"/>
      <c r="IT716" s="56"/>
      <c r="IU716" s="56"/>
      <c r="IV716" s="56"/>
      <c r="IW716" s="56"/>
      <c r="IX716" s="56"/>
      <c r="IY716" s="56"/>
      <c r="IZ716" s="56"/>
      <c r="JA716" s="56"/>
      <c r="JB716" s="56"/>
    </row>
    <row r="717" spans="168:262" ht="19" hidden="1" customHeight="1">
      <c r="FL717" s="56"/>
      <c r="FM717" s="56"/>
      <c r="FN717" s="56"/>
      <c r="FO717" s="56"/>
      <c r="FP717" s="1228"/>
      <c r="FQ717" s="56"/>
      <c r="FR717" s="56"/>
      <c r="FS717" s="56"/>
      <c r="FT717" s="608"/>
      <c r="FU717" s="608"/>
      <c r="FV717" s="56"/>
      <c r="FW717" s="56"/>
      <c r="FX717" s="56"/>
      <c r="FY717" s="56"/>
      <c r="FZ717" s="56"/>
      <c r="GA717" s="56"/>
      <c r="GB717" s="56"/>
      <c r="GC717" s="56"/>
      <c r="GD717" s="56"/>
      <c r="GE717" s="608"/>
      <c r="GF717" s="56"/>
      <c r="GG717" s="56"/>
      <c r="GH717" s="56"/>
      <c r="GI717" s="56"/>
      <c r="GJ717" s="56"/>
      <c r="GK717" s="608"/>
      <c r="GL717" s="608"/>
      <c r="GM717" s="56"/>
      <c r="GN717" s="56"/>
      <c r="GO717" s="56"/>
      <c r="GP717" s="56"/>
      <c r="GQ717" s="56"/>
      <c r="GR717" s="56"/>
      <c r="GS717" s="56"/>
      <c r="GT717" s="56"/>
      <c r="GU717" s="56"/>
      <c r="GV717" s="56"/>
      <c r="GW717" s="56"/>
      <c r="GX717" s="629"/>
      <c r="GY717" s="630"/>
      <c r="GZ717" s="56"/>
      <c r="HA717" s="56"/>
      <c r="HB717" s="56"/>
      <c r="HC717" s="56"/>
      <c r="HD717" s="56"/>
      <c r="HE717" s="56"/>
      <c r="HF717" s="56"/>
      <c r="HG717" s="56"/>
      <c r="HH717" s="56"/>
      <c r="HI717" s="56"/>
      <c r="HJ717" s="56"/>
      <c r="HK717" s="56"/>
      <c r="HL717" s="56"/>
      <c r="HM717" s="56"/>
      <c r="HN717" s="56"/>
      <c r="HO717" s="56"/>
      <c r="HP717" s="56"/>
      <c r="HQ717" s="56"/>
      <c r="HR717" s="56"/>
      <c r="HS717" s="56"/>
      <c r="HT717" s="630"/>
      <c r="HU717" s="630"/>
      <c r="HV717" s="56"/>
      <c r="HW717" s="56"/>
      <c r="HX717" s="56"/>
      <c r="HY717" s="56"/>
      <c r="HZ717" s="56"/>
      <c r="IA717" s="56"/>
      <c r="IB717" s="56"/>
      <c r="IC717" s="56"/>
      <c r="ID717" s="56"/>
      <c r="IE717" s="56"/>
      <c r="IF717" s="56"/>
      <c r="IG717" s="56"/>
      <c r="IH717" s="56"/>
      <c r="II717" s="56"/>
      <c r="IJ717" s="56"/>
      <c r="IK717" s="56"/>
      <c r="IL717" s="56"/>
      <c r="IM717" s="56"/>
      <c r="IN717" s="56"/>
      <c r="IO717" s="56"/>
      <c r="IP717" s="56"/>
      <c r="IQ717" s="56"/>
      <c r="IR717" s="56"/>
      <c r="IS717" s="56"/>
      <c r="IT717" s="56"/>
      <c r="IU717" s="56"/>
      <c r="IV717" s="56"/>
      <c r="IW717" s="56"/>
      <c r="IX717" s="56"/>
      <c r="IY717" s="56"/>
      <c r="IZ717" s="56"/>
      <c r="JA717" s="56"/>
      <c r="JB717" s="56"/>
    </row>
    <row r="718" spans="168:262" ht="19" hidden="1" customHeight="1">
      <c r="FL718" s="56"/>
      <c r="FM718" s="56"/>
      <c r="FN718" s="56"/>
      <c r="FO718" s="56"/>
      <c r="FP718" s="1228"/>
      <c r="FQ718" s="56"/>
      <c r="FR718" s="56"/>
      <c r="FS718" s="56"/>
      <c r="FT718" s="608"/>
      <c r="FU718" s="608"/>
      <c r="FV718" s="56"/>
      <c r="FW718" s="56"/>
      <c r="FX718" s="56"/>
      <c r="FY718" s="56"/>
      <c r="FZ718" s="56"/>
      <c r="GA718" s="56"/>
      <c r="GB718" s="56"/>
      <c r="GC718" s="56"/>
      <c r="GD718" s="56"/>
      <c r="GE718" s="608"/>
      <c r="GF718" s="56"/>
      <c r="GG718" s="56"/>
      <c r="GH718" s="56"/>
      <c r="GI718" s="56"/>
      <c r="GJ718" s="56"/>
      <c r="GK718" s="608"/>
      <c r="GL718" s="608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629"/>
      <c r="GY718" s="630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  <c r="HN718" s="56"/>
      <c r="HO718" s="56"/>
      <c r="HP718" s="56"/>
      <c r="HQ718" s="56"/>
      <c r="HR718" s="56"/>
      <c r="HS718" s="56"/>
      <c r="HT718" s="630"/>
      <c r="HU718" s="630"/>
      <c r="HV718" s="56"/>
      <c r="HW718" s="56"/>
      <c r="HX718" s="56"/>
      <c r="HY718" s="56"/>
      <c r="HZ718" s="56"/>
      <c r="IA718" s="56"/>
      <c r="IB718" s="56"/>
      <c r="IC718" s="56"/>
      <c r="ID718" s="56"/>
      <c r="IE718" s="56"/>
      <c r="IF718" s="56"/>
      <c r="IG718" s="56"/>
      <c r="IH718" s="56"/>
      <c r="II718" s="56"/>
      <c r="IJ718" s="56"/>
      <c r="IK718" s="56"/>
      <c r="IL718" s="56"/>
      <c r="IM718" s="56"/>
      <c r="IN718" s="56"/>
      <c r="IO718" s="56"/>
      <c r="IP718" s="56"/>
      <c r="IQ718" s="56"/>
      <c r="IR718" s="56"/>
      <c r="IS718" s="56"/>
      <c r="IT718" s="56"/>
      <c r="IU718" s="56"/>
      <c r="IV718" s="56"/>
      <c r="IW718" s="56"/>
      <c r="IX718" s="56"/>
      <c r="IY718" s="56"/>
      <c r="IZ718" s="56"/>
      <c r="JA718" s="56"/>
      <c r="JB718" s="56"/>
    </row>
    <row r="719" spans="168:262" ht="19" hidden="1" customHeight="1">
      <c r="FL719" s="56"/>
      <c r="FM719" s="56"/>
      <c r="FN719" s="56"/>
      <c r="FO719" s="56"/>
      <c r="FP719" s="1228"/>
      <c r="FQ719" s="56"/>
      <c r="FR719" s="56"/>
      <c r="FS719" s="56"/>
      <c r="FT719" s="608"/>
      <c r="FU719" s="608"/>
      <c r="FV719" s="56"/>
      <c r="FW719" s="56"/>
      <c r="FX719" s="56"/>
      <c r="FY719" s="56"/>
      <c r="FZ719" s="56"/>
      <c r="GA719" s="56"/>
      <c r="GB719" s="56"/>
      <c r="GC719" s="56"/>
      <c r="GD719" s="56"/>
      <c r="GE719" s="608"/>
      <c r="GF719" s="56"/>
      <c r="GG719" s="56"/>
      <c r="GH719" s="56"/>
      <c r="GI719" s="56"/>
      <c r="GJ719" s="56"/>
      <c r="GK719" s="608"/>
      <c r="GL719" s="608"/>
      <c r="GM719" s="56"/>
      <c r="GN719" s="56"/>
      <c r="GO719" s="56"/>
      <c r="GP719" s="56"/>
      <c r="GQ719" s="56"/>
      <c r="GR719" s="56"/>
      <c r="GS719" s="56"/>
      <c r="GT719" s="56"/>
      <c r="GU719" s="56"/>
      <c r="GV719" s="56"/>
      <c r="GW719" s="56"/>
      <c r="GX719" s="629"/>
      <c r="GY719" s="630"/>
      <c r="GZ719" s="56"/>
      <c r="HA719" s="56"/>
      <c r="HB719" s="56"/>
      <c r="HC719" s="56"/>
      <c r="HD719" s="56"/>
      <c r="HE719" s="56"/>
      <c r="HF719" s="56"/>
      <c r="HG719" s="56"/>
      <c r="HH719" s="56"/>
      <c r="HI719" s="56"/>
      <c r="HJ719" s="56"/>
      <c r="HK719" s="56"/>
      <c r="HL719" s="56"/>
      <c r="HM719" s="56"/>
      <c r="HN719" s="56"/>
      <c r="HO719" s="56"/>
      <c r="HP719" s="56"/>
      <c r="HQ719" s="56"/>
      <c r="HR719" s="56"/>
      <c r="HS719" s="56"/>
      <c r="HT719" s="630"/>
      <c r="HU719" s="630"/>
      <c r="HV719" s="56"/>
      <c r="HW719" s="56"/>
      <c r="HX719" s="56"/>
      <c r="HY719" s="56"/>
      <c r="HZ719" s="56"/>
      <c r="IA719" s="56"/>
      <c r="IB719" s="56"/>
      <c r="IC719" s="56"/>
      <c r="ID719" s="56"/>
      <c r="IE719" s="56"/>
      <c r="IF719" s="56"/>
      <c r="IG719" s="56"/>
      <c r="IH719" s="56"/>
      <c r="II719" s="56"/>
      <c r="IJ719" s="56"/>
      <c r="IK719" s="56"/>
      <c r="IL719" s="56"/>
      <c r="IM719" s="56"/>
      <c r="IN719" s="56"/>
      <c r="IO719" s="56"/>
      <c r="IP719" s="56"/>
      <c r="IQ719" s="56"/>
      <c r="IR719" s="56"/>
      <c r="IS719" s="56"/>
      <c r="IT719" s="56"/>
      <c r="IU719" s="56"/>
      <c r="IV719" s="56"/>
      <c r="IW719" s="56"/>
      <c r="IX719" s="56"/>
      <c r="IY719" s="56"/>
      <c r="IZ719" s="56"/>
      <c r="JA719" s="56"/>
      <c r="JB719" s="56"/>
    </row>
    <row r="720" spans="168:262" ht="19" hidden="1" customHeight="1">
      <c r="FL720" s="56"/>
      <c r="FM720" s="56"/>
      <c r="FN720" s="56"/>
      <c r="FO720" s="56"/>
      <c r="FP720" s="1228"/>
      <c r="FQ720" s="56"/>
      <c r="FR720" s="56"/>
      <c r="FS720" s="56"/>
      <c r="FT720" s="608"/>
      <c r="FU720" s="608"/>
      <c r="FV720" s="56"/>
      <c r="FW720" s="56"/>
      <c r="FX720" s="56"/>
      <c r="FY720" s="56"/>
      <c r="FZ720" s="56"/>
      <c r="GA720" s="56"/>
      <c r="GB720" s="56"/>
      <c r="GC720" s="56"/>
      <c r="GD720" s="56"/>
      <c r="GE720" s="608"/>
      <c r="GF720" s="56"/>
      <c r="GG720" s="56"/>
      <c r="GH720" s="56"/>
      <c r="GI720" s="56"/>
      <c r="GJ720" s="56"/>
      <c r="GK720" s="608"/>
      <c r="GL720" s="608"/>
      <c r="GM720" s="56"/>
      <c r="GN720" s="56"/>
      <c r="GO720" s="56"/>
      <c r="GP720" s="56"/>
      <c r="GQ720" s="56"/>
      <c r="GR720" s="56"/>
      <c r="GS720" s="56"/>
      <c r="GT720" s="56"/>
      <c r="GU720" s="56"/>
      <c r="GV720" s="56"/>
      <c r="GW720" s="56"/>
      <c r="GX720" s="629"/>
      <c r="GY720" s="630"/>
      <c r="GZ720" s="56"/>
      <c r="HA720" s="56"/>
      <c r="HB720" s="56"/>
      <c r="HC720" s="56"/>
      <c r="HD720" s="56"/>
      <c r="HE720" s="56"/>
      <c r="HF720" s="56"/>
      <c r="HG720" s="56"/>
      <c r="HH720" s="56"/>
      <c r="HI720" s="56"/>
      <c r="HJ720" s="56"/>
      <c r="HK720" s="56"/>
      <c r="HL720" s="56"/>
      <c r="HM720" s="56"/>
      <c r="HN720" s="56"/>
      <c r="HO720" s="56"/>
      <c r="HP720" s="56"/>
      <c r="HQ720" s="56"/>
      <c r="HR720" s="56"/>
      <c r="HS720" s="56"/>
      <c r="HT720" s="630"/>
      <c r="HU720" s="630"/>
      <c r="HV720" s="56"/>
      <c r="HW720" s="56"/>
      <c r="HX720" s="56"/>
      <c r="HY720" s="56"/>
      <c r="HZ720" s="56"/>
      <c r="IA720" s="56"/>
      <c r="IB720" s="56"/>
      <c r="IC720" s="56"/>
      <c r="ID720" s="56"/>
      <c r="IE720" s="56"/>
      <c r="IF720" s="56"/>
      <c r="IG720" s="56"/>
      <c r="IH720" s="56"/>
      <c r="II720" s="56"/>
      <c r="IJ720" s="56"/>
      <c r="IK720" s="56"/>
      <c r="IL720" s="56"/>
      <c r="IM720" s="56"/>
      <c r="IN720" s="56"/>
      <c r="IO720" s="56"/>
      <c r="IP720" s="56"/>
      <c r="IQ720" s="56"/>
      <c r="IR720" s="56"/>
      <c r="IS720" s="56"/>
      <c r="IT720" s="56"/>
      <c r="IU720" s="56"/>
      <c r="IV720" s="56"/>
      <c r="IW720" s="56"/>
      <c r="IX720" s="56"/>
      <c r="IY720" s="56"/>
      <c r="IZ720" s="56"/>
      <c r="JA720" s="56"/>
      <c r="JB720" s="56"/>
    </row>
    <row r="721" spans="168:262" ht="19" hidden="1" customHeight="1">
      <c r="FL721" s="56"/>
      <c r="FM721" s="56"/>
      <c r="FN721" s="56"/>
      <c r="FO721" s="56"/>
      <c r="FP721" s="1228"/>
      <c r="FQ721" s="56"/>
      <c r="FR721" s="56"/>
      <c r="FS721" s="56"/>
      <c r="FT721" s="608"/>
      <c r="FU721" s="608"/>
      <c r="FV721" s="56"/>
      <c r="FW721" s="56"/>
      <c r="FX721" s="56"/>
      <c r="FY721" s="56"/>
      <c r="FZ721" s="56"/>
      <c r="GA721" s="56"/>
      <c r="GB721" s="56"/>
      <c r="GC721" s="56"/>
      <c r="GD721" s="56"/>
      <c r="GE721" s="608"/>
      <c r="GF721" s="56"/>
      <c r="GG721" s="56"/>
      <c r="GH721" s="56"/>
      <c r="GI721" s="56"/>
      <c r="GJ721" s="56"/>
      <c r="GK721" s="608"/>
      <c r="GL721" s="608"/>
      <c r="GM721" s="56"/>
      <c r="GN721" s="56"/>
      <c r="GO721" s="56"/>
      <c r="GP721" s="56"/>
      <c r="GQ721" s="56"/>
      <c r="GR721" s="56"/>
      <c r="GS721" s="56"/>
      <c r="GT721" s="56"/>
      <c r="GU721" s="56"/>
      <c r="GV721" s="56"/>
      <c r="GW721" s="56"/>
      <c r="GX721" s="629"/>
      <c r="GY721" s="630"/>
      <c r="GZ721" s="56"/>
      <c r="HA721" s="56"/>
      <c r="HB721" s="56"/>
      <c r="HC721" s="56"/>
      <c r="HD721" s="56"/>
      <c r="HE721" s="56"/>
      <c r="HF721" s="56"/>
      <c r="HG721" s="56"/>
      <c r="HH721" s="56"/>
      <c r="HI721" s="56"/>
      <c r="HJ721" s="56"/>
      <c r="HK721" s="56"/>
      <c r="HL721" s="56"/>
      <c r="HM721" s="56"/>
      <c r="HN721" s="56"/>
      <c r="HO721" s="56"/>
      <c r="HP721" s="56"/>
      <c r="HQ721" s="56"/>
      <c r="HR721" s="56"/>
      <c r="HS721" s="56"/>
      <c r="HT721" s="630"/>
      <c r="HU721" s="630"/>
      <c r="HV721" s="56"/>
      <c r="HW721" s="56"/>
      <c r="HX721" s="56"/>
      <c r="HY721" s="56"/>
      <c r="HZ721" s="56"/>
      <c r="IA721" s="56"/>
      <c r="IB721" s="56"/>
      <c r="IC721" s="56"/>
      <c r="ID721" s="56"/>
      <c r="IE721" s="56"/>
      <c r="IF721" s="56"/>
      <c r="IG721" s="56"/>
      <c r="IH721" s="56"/>
      <c r="II721" s="56"/>
      <c r="IJ721" s="56"/>
      <c r="IK721" s="56"/>
      <c r="IL721" s="56"/>
      <c r="IM721" s="56"/>
      <c r="IN721" s="56"/>
      <c r="IO721" s="56"/>
      <c r="IP721" s="56"/>
      <c r="IQ721" s="56"/>
      <c r="IR721" s="56"/>
      <c r="IS721" s="56"/>
      <c r="IT721" s="56"/>
      <c r="IU721" s="56"/>
      <c r="IV721" s="56"/>
      <c r="IW721" s="56"/>
      <c r="IX721" s="56"/>
      <c r="IY721" s="56"/>
      <c r="IZ721" s="56"/>
      <c r="JA721" s="56"/>
      <c r="JB721" s="56"/>
    </row>
    <row r="722" spans="168:262" ht="19" hidden="1" customHeight="1">
      <c r="FL722" s="56"/>
      <c r="FM722" s="56"/>
      <c r="FN722" s="56"/>
      <c r="FO722" s="56"/>
      <c r="FP722" s="1228"/>
      <c r="FQ722" s="56"/>
      <c r="FR722" s="56"/>
      <c r="FS722" s="56"/>
      <c r="FT722" s="608"/>
      <c r="FU722" s="608"/>
      <c r="FV722" s="56"/>
      <c r="FW722" s="56"/>
      <c r="FX722" s="56"/>
      <c r="FY722" s="56"/>
      <c r="FZ722" s="56"/>
      <c r="GA722" s="56"/>
      <c r="GB722" s="56"/>
      <c r="GC722" s="56"/>
      <c r="GD722" s="56"/>
      <c r="GE722" s="608"/>
      <c r="GF722" s="56"/>
      <c r="GG722" s="56"/>
      <c r="GH722" s="56"/>
      <c r="GI722" s="56"/>
      <c r="GJ722" s="56"/>
      <c r="GK722" s="608"/>
      <c r="GL722" s="608"/>
      <c r="GM722" s="56"/>
      <c r="GN722" s="56"/>
      <c r="GO722" s="56"/>
      <c r="GP722" s="56"/>
      <c r="GQ722" s="56"/>
      <c r="GR722" s="56"/>
      <c r="GS722" s="56"/>
      <c r="GT722" s="56"/>
      <c r="GU722" s="56"/>
      <c r="GV722" s="56"/>
      <c r="GW722" s="56"/>
      <c r="GX722" s="629"/>
      <c r="GY722" s="630"/>
      <c r="GZ722" s="56"/>
      <c r="HA722" s="56"/>
      <c r="HB722" s="56"/>
      <c r="HC722" s="56"/>
      <c r="HD722" s="56"/>
      <c r="HE722" s="56"/>
      <c r="HF722" s="56"/>
      <c r="HG722" s="56"/>
      <c r="HH722" s="56"/>
      <c r="HI722" s="56"/>
      <c r="HJ722" s="56"/>
      <c r="HK722" s="56"/>
      <c r="HL722" s="56"/>
      <c r="HM722" s="56"/>
      <c r="HN722" s="56"/>
      <c r="HO722" s="56"/>
      <c r="HP722" s="56"/>
      <c r="HQ722" s="56"/>
      <c r="HR722" s="56"/>
      <c r="HS722" s="56"/>
      <c r="HT722" s="630"/>
      <c r="HU722" s="630"/>
      <c r="HV722" s="56"/>
      <c r="HW722" s="56"/>
      <c r="HX722" s="56"/>
      <c r="HY722" s="56"/>
      <c r="HZ722" s="56"/>
      <c r="IA722" s="56"/>
      <c r="IB722" s="56"/>
      <c r="IC722" s="56"/>
      <c r="ID722" s="56"/>
      <c r="IE722" s="56"/>
      <c r="IF722" s="56"/>
      <c r="IG722" s="56"/>
      <c r="IH722" s="56"/>
      <c r="II722" s="56"/>
      <c r="IJ722" s="56"/>
      <c r="IK722" s="56"/>
      <c r="IL722" s="56"/>
      <c r="IM722" s="56"/>
      <c r="IN722" s="56"/>
      <c r="IO722" s="56"/>
      <c r="IP722" s="56"/>
      <c r="IQ722" s="56"/>
      <c r="IR722" s="56"/>
      <c r="IS722" s="56"/>
      <c r="IT722" s="56"/>
      <c r="IU722" s="56"/>
      <c r="IV722" s="56"/>
      <c r="IW722" s="56"/>
      <c r="IX722" s="56"/>
      <c r="IY722" s="56"/>
      <c r="IZ722" s="56"/>
      <c r="JA722" s="56"/>
      <c r="JB722" s="56"/>
    </row>
    <row r="723" spans="168:262" ht="19" hidden="1" customHeight="1">
      <c r="FL723" s="56"/>
      <c r="FM723" s="56"/>
      <c r="FN723" s="56"/>
      <c r="FO723" s="56"/>
      <c r="FP723" s="1228"/>
      <c r="FQ723" s="56"/>
      <c r="FR723" s="56"/>
      <c r="FS723" s="56"/>
      <c r="FT723" s="608"/>
      <c r="FU723" s="608"/>
      <c r="FV723" s="56"/>
      <c r="FW723" s="56"/>
      <c r="FX723" s="56"/>
      <c r="FY723" s="56"/>
      <c r="FZ723" s="56"/>
      <c r="GA723" s="56"/>
      <c r="GB723" s="56"/>
      <c r="GC723" s="56"/>
      <c r="GD723" s="56"/>
      <c r="GE723" s="608"/>
      <c r="GF723" s="56"/>
      <c r="GG723" s="56"/>
      <c r="GH723" s="56"/>
      <c r="GI723" s="56"/>
      <c r="GJ723" s="56"/>
      <c r="GK723" s="608"/>
      <c r="GL723" s="608"/>
      <c r="GM723" s="56"/>
      <c r="GN723" s="56"/>
      <c r="GO723" s="56"/>
      <c r="GP723" s="56"/>
      <c r="GQ723" s="56"/>
      <c r="GR723" s="56"/>
      <c r="GS723" s="56"/>
      <c r="GT723" s="56"/>
      <c r="GU723" s="56"/>
      <c r="GV723" s="56"/>
      <c r="GW723" s="56"/>
      <c r="GX723" s="629"/>
      <c r="GY723" s="630"/>
      <c r="GZ723" s="56"/>
      <c r="HA723" s="56"/>
      <c r="HB723" s="56"/>
      <c r="HC723" s="56"/>
      <c r="HD723" s="56"/>
      <c r="HE723" s="56"/>
      <c r="HF723" s="56"/>
      <c r="HG723" s="56"/>
      <c r="HH723" s="56"/>
      <c r="HI723" s="56"/>
      <c r="HJ723" s="56"/>
      <c r="HK723" s="56"/>
      <c r="HL723" s="56"/>
      <c r="HM723" s="56"/>
      <c r="HN723" s="56"/>
      <c r="HO723" s="56"/>
      <c r="HP723" s="56"/>
      <c r="HQ723" s="56"/>
      <c r="HR723" s="56"/>
      <c r="HS723" s="56"/>
      <c r="HT723" s="630"/>
      <c r="HU723" s="630"/>
      <c r="HV723" s="56"/>
      <c r="HW723" s="56"/>
      <c r="HX723" s="56"/>
      <c r="HY723" s="56"/>
      <c r="HZ723" s="56"/>
      <c r="IA723" s="56"/>
      <c r="IB723" s="56"/>
      <c r="IC723" s="56"/>
      <c r="ID723" s="56"/>
      <c r="IE723" s="56"/>
      <c r="IF723" s="56"/>
      <c r="IG723" s="56"/>
      <c r="IH723" s="56"/>
      <c r="II723" s="56"/>
      <c r="IJ723" s="56"/>
      <c r="IK723" s="56"/>
      <c r="IL723" s="56"/>
      <c r="IM723" s="56"/>
      <c r="IN723" s="56"/>
      <c r="IO723" s="56"/>
      <c r="IP723" s="56"/>
      <c r="IQ723" s="56"/>
      <c r="IR723" s="56"/>
      <c r="IS723" s="56"/>
      <c r="IT723" s="56"/>
      <c r="IU723" s="56"/>
      <c r="IV723" s="56"/>
      <c r="IW723" s="56"/>
      <c r="IX723" s="56"/>
      <c r="IY723" s="56"/>
      <c r="IZ723" s="56"/>
      <c r="JA723" s="56"/>
      <c r="JB723" s="56"/>
    </row>
    <row r="724" spans="168:262" ht="19" hidden="1" customHeight="1">
      <c r="FL724" s="56"/>
      <c r="FM724" s="56"/>
      <c r="FN724" s="56"/>
      <c r="FO724" s="56"/>
      <c r="FP724" s="1228"/>
      <c r="FQ724" s="56"/>
      <c r="FR724" s="56"/>
      <c r="FS724" s="56"/>
      <c r="FT724" s="608"/>
      <c r="FU724" s="608"/>
      <c r="FV724" s="56"/>
      <c r="FW724" s="56"/>
      <c r="FX724" s="56"/>
      <c r="FY724" s="56"/>
      <c r="FZ724" s="56"/>
      <c r="GA724" s="56"/>
      <c r="GB724" s="56"/>
      <c r="GC724" s="56"/>
      <c r="GD724" s="56"/>
      <c r="GE724" s="608"/>
      <c r="GF724" s="56"/>
      <c r="GG724" s="56"/>
      <c r="GH724" s="56"/>
      <c r="GI724" s="56"/>
      <c r="GJ724" s="56"/>
      <c r="GK724" s="608"/>
      <c r="GL724" s="608"/>
      <c r="GM724" s="56"/>
      <c r="GN724" s="56"/>
      <c r="GO724" s="56"/>
      <c r="GP724" s="56"/>
      <c r="GQ724" s="56"/>
      <c r="GR724" s="56"/>
      <c r="GS724" s="56"/>
      <c r="GT724" s="56"/>
      <c r="GU724" s="56"/>
      <c r="GV724" s="56"/>
      <c r="GW724" s="56"/>
      <c r="GX724" s="629"/>
      <c r="GY724" s="630"/>
      <c r="GZ724" s="56"/>
      <c r="HA724" s="56"/>
      <c r="HB724" s="56"/>
      <c r="HC724" s="56"/>
      <c r="HD724" s="56"/>
      <c r="HE724" s="56"/>
      <c r="HF724" s="56"/>
      <c r="HG724" s="56"/>
      <c r="HH724" s="56"/>
      <c r="HI724" s="56"/>
      <c r="HJ724" s="56"/>
      <c r="HK724" s="56"/>
      <c r="HL724" s="56"/>
      <c r="HM724" s="56"/>
      <c r="HN724" s="56"/>
      <c r="HO724" s="56"/>
      <c r="HP724" s="56"/>
      <c r="HQ724" s="56"/>
      <c r="HR724" s="56"/>
      <c r="HS724" s="56"/>
      <c r="HT724" s="630"/>
      <c r="HU724" s="630"/>
      <c r="HV724" s="56"/>
      <c r="HW724" s="56"/>
      <c r="HX724" s="56"/>
      <c r="HY724" s="56"/>
      <c r="HZ724" s="56"/>
      <c r="IA724" s="56"/>
      <c r="IB724" s="56"/>
      <c r="IC724" s="56"/>
      <c r="ID724" s="56"/>
      <c r="IE724" s="56"/>
      <c r="IF724" s="56"/>
      <c r="IG724" s="56"/>
      <c r="IH724" s="56"/>
      <c r="II724" s="56"/>
      <c r="IJ724" s="56"/>
      <c r="IK724" s="56"/>
      <c r="IL724" s="56"/>
      <c r="IM724" s="56"/>
      <c r="IN724" s="56"/>
      <c r="IO724" s="56"/>
      <c r="IP724" s="56"/>
      <c r="IQ724" s="56"/>
      <c r="IR724" s="56"/>
      <c r="IS724" s="56"/>
      <c r="IT724" s="56"/>
      <c r="IU724" s="56"/>
      <c r="IV724" s="56"/>
      <c r="IW724" s="56"/>
      <c r="IX724" s="56"/>
      <c r="IY724" s="56"/>
      <c r="IZ724" s="56"/>
      <c r="JA724" s="56"/>
      <c r="JB724" s="56"/>
    </row>
    <row r="725" spans="168:262" ht="19" hidden="1" customHeight="1">
      <c r="FL725" s="56"/>
      <c r="FM725" s="56"/>
      <c r="FN725" s="56"/>
      <c r="FO725" s="56"/>
      <c r="FP725" s="1228"/>
      <c r="FQ725" s="56"/>
      <c r="FR725" s="56"/>
      <c r="FS725" s="56"/>
      <c r="FT725" s="608"/>
      <c r="FU725" s="608"/>
      <c r="FV725" s="56"/>
      <c r="FW725" s="56"/>
      <c r="FX725" s="56"/>
      <c r="FY725" s="56"/>
      <c r="FZ725" s="56"/>
      <c r="GA725" s="56"/>
      <c r="GB725" s="56"/>
      <c r="GC725" s="56"/>
      <c r="GD725" s="56"/>
      <c r="GE725" s="608"/>
      <c r="GF725" s="56"/>
      <c r="GG725" s="56"/>
      <c r="GH725" s="56"/>
      <c r="GI725" s="56"/>
      <c r="GJ725" s="56"/>
      <c r="GK725" s="608"/>
      <c r="GL725" s="608"/>
      <c r="GM725" s="56"/>
      <c r="GN725" s="56"/>
      <c r="GO725" s="56"/>
      <c r="GP725" s="56"/>
      <c r="GQ725" s="56"/>
      <c r="GR725" s="56"/>
      <c r="GS725" s="56"/>
      <c r="GT725" s="56"/>
      <c r="GU725" s="56"/>
      <c r="GV725" s="56"/>
      <c r="GW725" s="56"/>
      <c r="GX725" s="629"/>
      <c r="GY725" s="630"/>
      <c r="GZ725" s="56"/>
      <c r="HA725" s="56"/>
      <c r="HB725" s="56"/>
      <c r="HC725" s="56"/>
      <c r="HD725" s="56"/>
      <c r="HE725" s="56"/>
      <c r="HF725" s="56"/>
      <c r="HG725" s="56"/>
      <c r="HH725" s="56"/>
      <c r="HI725" s="56"/>
      <c r="HJ725" s="56"/>
      <c r="HK725" s="56"/>
      <c r="HL725" s="56"/>
      <c r="HM725" s="56"/>
      <c r="HN725" s="56"/>
      <c r="HO725" s="56"/>
      <c r="HP725" s="56"/>
      <c r="HQ725" s="56"/>
      <c r="HR725" s="56"/>
      <c r="HS725" s="56"/>
      <c r="HT725" s="630"/>
      <c r="HU725" s="630"/>
      <c r="HV725" s="56"/>
      <c r="HW725" s="56"/>
      <c r="HX725" s="56"/>
      <c r="HY725" s="56"/>
      <c r="HZ725" s="56"/>
      <c r="IA725" s="56"/>
      <c r="IB725" s="56"/>
      <c r="IC725" s="56"/>
      <c r="ID725" s="56"/>
      <c r="IE725" s="56"/>
      <c r="IF725" s="56"/>
      <c r="IG725" s="56"/>
      <c r="IH725" s="56"/>
      <c r="II725" s="56"/>
      <c r="IJ725" s="56"/>
      <c r="IK725" s="56"/>
      <c r="IL725" s="56"/>
      <c r="IM725" s="56"/>
      <c r="IN725" s="56"/>
      <c r="IO725" s="56"/>
      <c r="IP725" s="56"/>
      <c r="IQ725" s="56"/>
      <c r="IR725" s="56"/>
      <c r="IS725" s="56"/>
      <c r="IT725" s="56"/>
      <c r="IU725" s="56"/>
      <c r="IV725" s="56"/>
      <c r="IW725" s="56"/>
      <c r="IX725" s="56"/>
      <c r="IY725" s="56"/>
      <c r="IZ725" s="56"/>
      <c r="JA725" s="56"/>
      <c r="JB725" s="56"/>
    </row>
    <row r="726" spans="168:262" ht="19" hidden="1" customHeight="1">
      <c r="FL726" s="56"/>
      <c r="FM726" s="56"/>
      <c r="FN726" s="56"/>
      <c r="FO726" s="56"/>
      <c r="FP726" s="1228"/>
      <c r="FQ726" s="56"/>
      <c r="FR726" s="56"/>
      <c r="FS726" s="56"/>
      <c r="FT726" s="608"/>
      <c r="FU726" s="608"/>
      <c r="FV726" s="56"/>
      <c r="FW726" s="56"/>
      <c r="FX726" s="56"/>
      <c r="FY726" s="56"/>
      <c r="FZ726" s="56"/>
      <c r="GA726" s="56"/>
      <c r="GB726" s="56"/>
      <c r="GC726" s="56"/>
      <c r="GD726" s="56"/>
      <c r="GE726" s="608"/>
      <c r="GF726" s="56"/>
      <c r="GG726" s="56"/>
      <c r="GH726" s="56"/>
      <c r="GI726" s="56"/>
      <c r="GJ726" s="56"/>
      <c r="GK726" s="608"/>
      <c r="GL726" s="608"/>
      <c r="GM726" s="56"/>
      <c r="GN726" s="56"/>
      <c r="GO726" s="56"/>
      <c r="GP726" s="56"/>
      <c r="GQ726" s="56"/>
      <c r="GR726" s="56"/>
      <c r="GS726" s="56"/>
      <c r="GT726" s="56"/>
      <c r="GU726" s="56"/>
      <c r="GV726" s="56"/>
      <c r="GW726" s="56"/>
      <c r="GX726" s="629"/>
      <c r="GY726" s="630"/>
      <c r="GZ726" s="56"/>
      <c r="HA726" s="56"/>
      <c r="HB726" s="56"/>
      <c r="HC726" s="56"/>
      <c r="HD726" s="56"/>
      <c r="HE726" s="56"/>
      <c r="HF726" s="56"/>
      <c r="HG726" s="56"/>
      <c r="HH726" s="56"/>
      <c r="HI726" s="56"/>
      <c r="HJ726" s="56"/>
      <c r="HK726" s="56"/>
      <c r="HL726" s="56"/>
      <c r="HM726" s="56"/>
      <c r="HN726" s="56"/>
      <c r="HO726" s="56"/>
      <c r="HP726" s="56"/>
      <c r="HQ726" s="56"/>
      <c r="HR726" s="56"/>
      <c r="HS726" s="56"/>
      <c r="HT726" s="630"/>
      <c r="HU726" s="630"/>
      <c r="HV726" s="56"/>
      <c r="HW726" s="56"/>
      <c r="HX726" s="56"/>
      <c r="HY726" s="56"/>
      <c r="HZ726" s="56"/>
      <c r="IA726" s="56"/>
      <c r="IB726" s="56"/>
      <c r="IC726" s="56"/>
      <c r="ID726" s="56"/>
      <c r="IE726" s="56"/>
      <c r="IF726" s="56"/>
      <c r="IG726" s="56"/>
      <c r="IH726" s="56"/>
      <c r="II726" s="56"/>
      <c r="IJ726" s="56"/>
      <c r="IK726" s="56"/>
      <c r="IL726" s="56"/>
      <c r="IM726" s="56"/>
      <c r="IN726" s="56"/>
      <c r="IO726" s="56"/>
      <c r="IP726" s="56"/>
      <c r="IQ726" s="56"/>
      <c r="IR726" s="56"/>
      <c r="IS726" s="56"/>
      <c r="IT726" s="56"/>
      <c r="IU726" s="56"/>
      <c r="IV726" s="56"/>
      <c r="IW726" s="56"/>
      <c r="IX726" s="56"/>
      <c r="IY726" s="56"/>
      <c r="IZ726" s="56"/>
      <c r="JA726" s="56"/>
      <c r="JB726" s="56"/>
    </row>
    <row r="727" spans="168:262" ht="19" hidden="1" customHeight="1">
      <c r="FL727" s="56"/>
      <c r="FM727" s="56"/>
      <c r="FN727" s="56"/>
      <c r="FO727" s="56"/>
      <c r="FP727" s="1228"/>
      <c r="FQ727" s="56"/>
      <c r="FR727" s="56"/>
      <c r="FS727" s="56"/>
      <c r="FT727" s="608"/>
      <c r="FU727" s="608"/>
      <c r="FV727" s="56"/>
      <c r="FW727" s="56"/>
      <c r="FX727" s="56"/>
      <c r="FY727" s="56"/>
      <c r="FZ727" s="56"/>
      <c r="GA727" s="56"/>
      <c r="GB727" s="56"/>
      <c r="GC727" s="56"/>
      <c r="GD727" s="56"/>
      <c r="GE727" s="608"/>
      <c r="GF727" s="56"/>
      <c r="GG727" s="56"/>
      <c r="GH727" s="56"/>
      <c r="GI727" s="56"/>
      <c r="GJ727" s="56"/>
      <c r="GK727" s="608"/>
      <c r="GL727" s="608"/>
      <c r="GM727" s="56"/>
      <c r="GN727" s="56"/>
      <c r="GO727" s="56"/>
      <c r="GP727" s="56"/>
      <c r="GQ727" s="56"/>
      <c r="GR727" s="56"/>
      <c r="GS727" s="56"/>
      <c r="GT727" s="56"/>
      <c r="GU727" s="56"/>
      <c r="GV727" s="56"/>
      <c r="GW727" s="56"/>
      <c r="GX727" s="629"/>
      <c r="GY727" s="630"/>
      <c r="GZ727" s="56"/>
      <c r="HA727" s="56"/>
      <c r="HB727" s="56"/>
      <c r="HC727" s="56"/>
      <c r="HD727" s="56"/>
      <c r="HE727" s="56"/>
      <c r="HF727" s="56"/>
      <c r="HG727" s="56"/>
      <c r="HH727" s="56"/>
      <c r="HI727" s="56"/>
      <c r="HJ727" s="56"/>
      <c r="HK727" s="56"/>
      <c r="HL727" s="56"/>
      <c r="HM727" s="56"/>
      <c r="HN727" s="56"/>
      <c r="HO727" s="56"/>
      <c r="HP727" s="56"/>
      <c r="HQ727" s="56"/>
      <c r="HR727" s="56"/>
      <c r="HS727" s="56"/>
      <c r="HT727" s="630"/>
      <c r="HU727" s="630"/>
      <c r="HV727" s="56"/>
      <c r="HW727" s="56"/>
      <c r="HX727" s="56"/>
      <c r="HY727" s="56"/>
      <c r="HZ727" s="56"/>
      <c r="IA727" s="56"/>
      <c r="IB727" s="56"/>
      <c r="IC727" s="56"/>
      <c r="ID727" s="56"/>
      <c r="IE727" s="56"/>
      <c r="IF727" s="56"/>
      <c r="IG727" s="56"/>
      <c r="IH727" s="56"/>
      <c r="II727" s="56"/>
      <c r="IJ727" s="56"/>
      <c r="IK727" s="56"/>
      <c r="IL727" s="56"/>
      <c r="IM727" s="56"/>
      <c r="IN727" s="56"/>
      <c r="IO727" s="56"/>
      <c r="IP727" s="56"/>
      <c r="IQ727" s="56"/>
      <c r="IR727" s="56"/>
      <c r="IS727" s="56"/>
      <c r="IT727" s="56"/>
      <c r="IU727" s="56"/>
      <c r="IV727" s="56"/>
      <c r="IW727" s="56"/>
      <c r="IX727" s="56"/>
      <c r="IY727" s="56"/>
      <c r="IZ727" s="56"/>
      <c r="JA727" s="56"/>
      <c r="JB727" s="56"/>
    </row>
    <row r="728" spans="168:262" ht="19" hidden="1" customHeight="1">
      <c r="FL728" s="56"/>
      <c r="FM728" s="56"/>
      <c r="FN728" s="56"/>
      <c r="FO728" s="56"/>
      <c r="FP728" s="1228"/>
      <c r="FQ728" s="56"/>
      <c r="FR728" s="56"/>
      <c r="FS728" s="56"/>
      <c r="FT728" s="608"/>
      <c r="FU728" s="608"/>
      <c r="FV728" s="56"/>
      <c r="FW728" s="56"/>
      <c r="FX728" s="56"/>
      <c r="FY728" s="56"/>
      <c r="FZ728" s="56"/>
      <c r="GA728" s="56"/>
      <c r="GB728" s="56"/>
      <c r="GC728" s="56"/>
      <c r="GD728" s="56"/>
      <c r="GE728" s="608"/>
      <c r="GF728" s="56"/>
      <c r="GG728" s="56"/>
      <c r="GH728" s="56"/>
      <c r="GI728" s="56"/>
      <c r="GJ728" s="56"/>
      <c r="GK728" s="608"/>
      <c r="GL728" s="608"/>
      <c r="GM728" s="56"/>
      <c r="GN728" s="56"/>
      <c r="GO728" s="56"/>
      <c r="GP728" s="56"/>
      <c r="GQ728" s="56"/>
      <c r="GR728" s="56"/>
      <c r="GS728" s="56"/>
      <c r="GT728" s="56"/>
      <c r="GU728" s="56"/>
      <c r="GV728" s="56"/>
      <c r="GW728" s="56"/>
      <c r="GX728" s="629"/>
      <c r="GY728" s="630"/>
      <c r="GZ728" s="56"/>
      <c r="HA728" s="56"/>
      <c r="HB728" s="56"/>
      <c r="HC728" s="56"/>
      <c r="HD728" s="56"/>
      <c r="HE728" s="56"/>
      <c r="HF728" s="56"/>
      <c r="HG728" s="56"/>
      <c r="HH728" s="56"/>
      <c r="HI728" s="56"/>
      <c r="HJ728" s="56"/>
      <c r="HK728" s="56"/>
      <c r="HL728" s="56"/>
      <c r="HM728" s="56"/>
      <c r="HN728" s="56"/>
      <c r="HO728" s="56"/>
      <c r="HP728" s="56"/>
      <c r="HQ728" s="56"/>
      <c r="HR728" s="56"/>
      <c r="HS728" s="56"/>
      <c r="HT728" s="630"/>
      <c r="HU728" s="630"/>
      <c r="HV728" s="56"/>
      <c r="HW728" s="56"/>
      <c r="HX728" s="56"/>
      <c r="HY728" s="56"/>
      <c r="HZ728" s="56"/>
      <c r="IA728" s="56"/>
      <c r="IB728" s="56"/>
      <c r="IC728" s="56"/>
      <c r="ID728" s="56"/>
      <c r="IE728" s="56"/>
      <c r="IF728" s="56"/>
      <c r="IG728" s="56"/>
      <c r="IH728" s="56"/>
      <c r="II728" s="56"/>
      <c r="IJ728" s="56"/>
      <c r="IK728" s="56"/>
      <c r="IL728" s="56"/>
      <c r="IM728" s="56"/>
      <c r="IN728" s="56"/>
      <c r="IO728" s="56"/>
      <c r="IP728" s="56"/>
      <c r="IQ728" s="56"/>
      <c r="IR728" s="56"/>
      <c r="IS728" s="56"/>
      <c r="IT728" s="56"/>
      <c r="IU728" s="56"/>
      <c r="IV728" s="56"/>
      <c r="IW728" s="56"/>
      <c r="IX728" s="56"/>
      <c r="IY728" s="56"/>
      <c r="IZ728" s="56"/>
      <c r="JA728" s="56"/>
      <c r="JB728" s="56"/>
    </row>
    <row r="729" spans="168:262" ht="19" hidden="1" customHeight="1">
      <c r="FL729" s="56"/>
      <c r="FM729" s="56"/>
      <c r="FN729" s="56"/>
      <c r="FO729" s="56"/>
      <c r="FP729" s="1228"/>
      <c r="FQ729" s="56"/>
      <c r="FR729" s="56"/>
      <c r="FS729" s="56"/>
      <c r="FT729" s="608"/>
      <c r="FU729" s="608"/>
      <c r="FV729" s="56"/>
      <c r="FW729" s="56"/>
      <c r="FX729" s="56"/>
      <c r="FY729" s="56"/>
      <c r="FZ729" s="56"/>
      <c r="GA729" s="56"/>
      <c r="GB729" s="56"/>
      <c r="GC729" s="56"/>
      <c r="GD729" s="56"/>
      <c r="GE729" s="608"/>
      <c r="GF729" s="56"/>
      <c r="GG729" s="56"/>
      <c r="GH729" s="56"/>
      <c r="GI729" s="56"/>
      <c r="GJ729" s="56"/>
      <c r="GK729" s="608"/>
      <c r="GL729" s="608"/>
      <c r="GM729" s="56"/>
      <c r="GN729" s="56"/>
      <c r="GO729" s="56"/>
      <c r="GP729" s="56"/>
      <c r="GQ729" s="56"/>
      <c r="GR729" s="56"/>
      <c r="GS729" s="56"/>
      <c r="GT729" s="56"/>
      <c r="GU729" s="56"/>
      <c r="GV729" s="56"/>
      <c r="GW729" s="56"/>
      <c r="GX729" s="629"/>
      <c r="GY729" s="630"/>
      <c r="GZ729" s="56"/>
      <c r="HA729" s="56"/>
      <c r="HB729" s="56"/>
      <c r="HC729" s="56"/>
      <c r="HD729" s="56"/>
      <c r="HE729" s="56"/>
      <c r="HF729" s="56"/>
      <c r="HG729" s="56"/>
      <c r="HH729" s="56"/>
      <c r="HI729" s="56"/>
      <c r="HJ729" s="56"/>
      <c r="HK729" s="56"/>
      <c r="HL729" s="56"/>
      <c r="HM729" s="56"/>
      <c r="HN729" s="56"/>
      <c r="HO729" s="56"/>
      <c r="HP729" s="56"/>
      <c r="HQ729" s="56"/>
      <c r="HR729" s="56"/>
      <c r="HS729" s="56"/>
      <c r="HT729" s="630"/>
      <c r="HU729" s="630"/>
      <c r="HV729" s="56"/>
      <c r="HW729" s="56"/>
      <c r="HX729" s="56"/>
      <c r="HY729" s="56"/>
      <c r="HZ729" s="56"/>
      <c r="IA729" s="56"/>
      <c r="IB729" s="56"/>
      <c r="IC729" s="56"/>
      <c r="ID729" s="56"/>
      <c r="IE729" s="56"/>
      <c r="IF729" s="56"/>
      <c r="IG729" s="56"/>
      <c r="IH729" s="56"/>
      <c r="II729" s="56"/>
      <c r="IJ729" s="56"/>
      <c r="IK729" s="56"/>
      <c r="IL729" s="56"/>
      <c r="IM729" s="56"/>
      <c r="IN729" s="56"/>
      <c r="IO729" s="56"/>
      <c r="IP729" s="56"/>
      <c r="IQ729" s="56"/>
      <c r="IR729" s="56"/>
      <c r="IS729" s="56"/>
      <c r="IT729" s="56"/>
      <c r="IU729" s="56"/>
      <c r="IV729" s="56"/>
      <c r="IW729" s="56"/>
      <c r="IX729" s="56"/>
      <c r="IY729" s="56"/>
      <c r="IZ729" s="56"/>
      <c r="JA729" s="56"/>
      <c r="JB729" s="56"/>
    </row>
    <row r="730" spans="168:262" ht="19" hidden="1" customHeight="1">
      <c r="FL730" s="56"/>
      <c r="FM730" s="56"/>
      <c r="FN730" s="56"/>
      <c r="FO730" s="56"/>
      <c r="FP730" s="1228"/>
      <c r="FQ730" s="56"/>
      <c r="FR730" s="56"/>
      <c r="FS730" s="56"/>
      <c r="FT730" s="608"/>
      <c r="FU730" s="608"/>
      <c r="FV730" s="56"/>
      <c r="FW730" s="56"/>
      <c r="FX730" s="56"/>
      <c r="FY730" s="56"/>
      <c r="FZ730" s="56"/>
      <c r="GA730" s="56"/>
      <c r="GB730" s="56"/>
      <c r="GC730" s="56"/>
      <c r="GD730" s="56"/>
      <c r="GE730" s="608"/>
      <c r="GF730" s="56"/>
      <c r="GG730" s="56"/>
      <c r="GH730" s="56"/>
      <c r="GI730" s="56"/>
      <c r="GJ730" s="56"/>
      <c r="GK730" s="608"/>
      <c r="GL730" s="608"/>
      <c r="GM730" s="56"/>
      <c r="GN730" s="56"/>
      <c r="GO730" s="56"/>
      <c r="GP730" s="56"/>
      <c r="GQ730" s="56"/>
      <c r="GR730" s="56"/>
      <c r="GS730" s="56"/>
      <c r="GT730" s="56"/>
      <c r="GU730" s="56"/>
      <c r="GV730" s="56"/>
      <c r="GW730" s="56"/>
      <c r="GX730" s="629"/>
      <c r="GY730" s="630"/>
      <c r="GZ730" s="56"/>
      <c r="HA730" s="56"/>
      <c r="HB730" s="56"/>
      <c r="HC730" s="56"/>
      <c r="HD730" s="56"/>
      <c r="HE730" s="56"/>
      <c r="HF730" s="56"/>
      <c r="HG730" s="56"/>
      <c r="HH730" s="56"/>
      <c r="HI730" s="56"/>
      <c r="HJ730" s="56"/>
      <c r="HK730" s="56"/>
      <c r="HL730" s="56"/>
      <c r="HM730" s="56"/>
      <c r="HN730" s="56"/>
      <c r="HO730" s="56"/>
      <c r="HP730" s="56"/>
      <c r="HQ730" s="56"/>
      <c r="HR730" s="56"/>
      <c r="HS730" s="56"/>
      <c r="HT730" s="630"/>
      <c r="HU730" s="630"/>
      <c r="HV730" s="56"/>
      <c r="HW730" s="56"/>
      <c r="HX730" s="56"/>
      <c r="HY730" s="56"/>
      <c r="HZ730" s="56"/>
      <c r="IA730" s="56"/>
      <c r="IB730" s="56"/>
      <c r="IC730" s="56"/>
      <c r="ID730" s="56"/>
      <c r="IE730" s="56"/>
      <c r="IF730" s="56"/>
      <c r="IG730" s="56"/>
      <c r="IH730" s="56"/>
      <c r="II730" s="56"/>
      <c r="IJ730" s="56"/>
      <c r="IK730" s="56"/>
      <c r="IL730" s="56"/>
      <c r="IM730" s="56"/>
      <c r="IN730" s="56"/>
      <c r="IO730" s="56"/>
      <c r="IP730" s="56"/>
      <c r="IQ730" s="56"/>
      <c r="IR730" s="56"/>
      <c r="IS730" s="56"/>
      <c r="IT730" s="56"/>
      <c r="IU730" s="56"/>
      <c r="IV730" s="56"/>
      <c r="IW730" s="56"/>
      <c r="IX730" s="56"/>
      <c r="IY730" s="56"/>
      <c r="IZ730" s="56"/>
      <c r="JA730" s="56"/>
      <c r="JB730" s="56"/>
    </row>
    <row r="731" spans="168:262" ht="19" hidden="1" customHeight="1">
      <c r="FL731" s="56"/>
      <c r="FM731" s="56"/>
      <c r="FN731" s="56"/>
      <c r="FO731" s="56"/>
      <c r="FP731" s="1228"/>
      <c r="FQ731" s="56"/>
      <c r="FR731" s="56"/>
      <c r="FS731" s="56"/>
      <c r="FT731" s="608"/>
      <c r="FU731" s="608"/>
      <c r="FV731" s="56"/>
      <c r="FW731" s="56"/>
      <c r="FX731" s="56"/>
      <c r="FY731" s="56"/>
      <c r="FZ731" s="56"/>
      <c r="GA731" s="56"/>
      <c r="GB731" s="56"/>
      <c r="GC731" s="56"/>
      <c r="GD731" s="56"/>
      <c r="GE731" s="608"/>
      <c r="GF731" s="56"/>
      <c r="GG731" s="56"/>
      <c r="GH731" s="56"/>
      <c r="GI731" s="56"/>
      <c r="GJ731" s="56"/>
      <c r="GK731" s="608"/>
      <c r="GL731" s="608"/>
      <c r="GM731" s="56"/>
      <c r="GN731" s="56"/>
      <c r="GO731" s="56"/>
      <c r="GP731" s="56"/>
      <c r="GQ731" s="56"/>
      <c r="GR731" s="56"/>
      <c r="GS731" s="56"/>
      <c r="GT731" s="56"/>
      <c r="GU731" s="56"/>
      <c r="GV731" s="56"/>
      <c r="GW731" s="56"/>
      <c r="GX731" s="629"/>
      <c r="GY731" s="630"/>
      <c r="GZ731" s="56"/>
      <c r="HA731" s="56"/>
      <c r="HB731" s="56"/>
      <c r="HC731" s="56"/>
      <c r="HD731" s="56"/>
      <c r="HE731" s="56"/>
      <c r="HF731" s="56"/>
      <c r="HG731" s="56"/>
      <c r="HH731" s="56"/>
      <c r="HI731" s="56"/>
      <c r="HJ731" s="56"/>
      <c r="HK731" s="56"/>
      <c r="HL731" s="56"/>
      <c r="HM731" s="56"/>
      <c r="HN731" s="56"/>
      <c r="HO731" s="56"/>
      <c r="HP731" s="56"/>
      <c r="HQ731" s="56"/>
      <c r="HR731" s="56"/>
      <c r="HS731" s="56"/>
      <c r="HT731" s="630"/>
      <c r="HU731" s="630"/>
      <c r="HV731" s="56"/>
      <c r="HW731" s="56"/>
      <c r="HX731" s="56"/>
      <c r="HY731" s="56"/>
      <c r="HZ731" s="56"/>
      <c r="IA731" s="56"/>
      <c r="IB731" s="56"/>
      <c r="IC731" s="56"/>
      <c r="ID731" s="56"/>
      <c r="IE731" s="56"/>
      <c r="IF731" s="56"/>
      <c r="IG731" s="56"/>
      <c r="IH731" s="56"/>
      <c r="II731" s="56"/>
      <c r="IJ731" s="56"/>
      <c r="IK731" s="56"/>
      <c r="IL731" s="56"/>
      <c r="IM731" s="56"/>
      <c r="IN731" s="56"/>
      <c r="IO731" s="56"/>
      <c r="IP731" s="56"/>
      <c r="IQ731" s="56"/>
      <c r="IR731" s="56"/>
      <c r="IS731" s="56"/>
      <c r="IT731" s="56"/>
      <c r="IU731" s="56"/>
      <c r="IV731" s="56"/>
      <c r="IW731" s="56"/>
      <c r="IX731" s="56"/>
      <c r="IY731" s="56"/>
      <c r="IZ731" s="56"/>
      <c r="JA731" s="56"/>
      <c r="JB731" s="56"/>
    </row>
    <row r="732" spans="168:262" ht="19" hidden="1" customHeight="1">
      <c r="FL732" s="56"/>
      <c r="FM732" s="56"/>
      <c r="FN732" s="56"/>
      <c r="FO732" s="56"/>
      <c r="FP732" s="1228"/>
      <c r="FQ732" s="56"/>
      <c r="FR732" s="56"/>
      <c r="FS732" s="56"/>
      <c r="FT732" s="608"/>
      <c r="FU732" s="608"/>
      <c r="FV732" s="56"/>
      <c r="FW732" s="56"/>
      <c r="FX732" s="56"/>
      <c r="FY732" s="56"/>
      <c r="FZ732" s="56"/>
      <c r="GA732" s="56"/>
      <c r="GB732" s="56"/>
      <c r="GC732" s="56"/>
      <c r="GD732" s="56"/>
      <c r="GE732" s="608"/>
      <c r="GF732" s="56"/>
      <c r="GG732" s="56"/>
      <c r="GH732" s="56"/>
      <c r="GI732" s="56"/>
      <c r="GJ732" s="56"/>
      <c r="GK732" s="608"/>
      <c r="GL732" s="608"/>
      <c r="GM732" s="56"/>
      <c r="GN732" s="56"/>
      <c r="GO732" s="56"/>
      <c r="GP732" s="56"/>
      <c r="GQ732" s="56"/>
      <c r="GR732" s="56"/>
      <c r="GS732" s="56"/>
      <c r="GT732" s="56"/>
      <c r="GU732" s="56"/>
      <c r="GV732" s="56"/>
      <c r="GW732" s="56"/>
      <c r="GX732" s="629"/>
      <c r="GY732" s="630"/>
      <c r="GZ732" s="56"/>
      <c r="HA732" s="56"/>
      <c r="HB732" s="56"/>
      <c r="HC732" s="56"/>
      <c r="HD732" s="56"/>
      <c r="HE732" s="56"/>
      <c r="HF732" s="56"/>
      <c r="HG732" s="56"/>
      <c r="HH732" s="56"/>
      <c r="HI732" s="56"/>
      <c r="HJ732" s="56"/>
      <c r="HK732" s="56"/>
      <c r="HL732" s="56"/>
      <c r="HM732" s="56"/>
      <c r="HN732" s="56"/>
      <c r="HO732" s="56"/>
      <c r="HP732" s="56"/>
      <c r="HQ732" s="56"/>
      <c r="HR732" s="56"/>
      <c r="HS732" s="56"/>
      <c r="HT732" s="630"/>
      <c r="HU732" s="630"/>
      <c r="HV732" s="56"/>
      <c r="HW732" s="56"/>
      <c r="HX732" s="56"/>
      <c r="HY732" s="56"/>
      <c r="HZ732" s="56"/>
      <c r="IA732" s="56"/>
      <c r="IB732" s="56"/>
      <c r="IC732" s="56"/>
      <c r="ID732" s="56"/>
      <c r="IE732" s="56"/>
      <c r="IF732" s="56"/>
      <c r="IG732" s="56"/>
      <c r="IH732" s="56"/>
      <c r="II732" s="56"/>
      <c r="IJ732" s="56"/>
      <c r="IK732" s="56"/>
      <c r="IL732" s="56"/>
      <c r="IM732" s="56"/>
      <c r="IN732" s="56"/>
      <c r="IO732" s="56"/>
      <c r="IP732" s="56"/>
      <c r="IQ732" s="56"/>
      <c r="IR732" s="56"/>
      <c r="IS732" s="56"/>
      <c r="IT732" s="56"/>
      <c r="IU732" s="56"/>
      <c r="IV732" s="56"/>
      <c r="IW732" s="56"/>
      <c r="IX732" s="56"/>
      <c r="IY732" s="56"/>
      <c r="IZ732" s="56"/>
      <c r="JA732" s="56"/>
      <c r="JB732" s="56"/>
    </row>
    <row r="733" spans="168:262" ht="19" hidden="1" customHeight="1">
      <c r="FL733" s="56"/>
      <c r="FM733" s="56"/>
      <c r="FN733" s="56"/>
      <c r="FO733" s="56"/>
      <c r="FP733" s="1228"/>
      <c r="FQ733" s="56"/>
      <c r="FR733" s="56"/>
      <c r="FS733" s="56"/>
      <c r="FT733" s="608"/>
      <c r="FU733" s="608"/>
      <c r="FV733" s="56"/>
      <c r="FW733" s="56"/>
      <c r="FX733" s="56"/>
      <c r="FY733" s="56"/>
      <c r="FZ733" s="56"/>
      <c r="GA733" s="56"/>
      <c r="GB733" s="56"/>
      <c r="GC733" s="56"/>
      <c r="GD733" s="56"/>
      <c r="GE733" s="608"/>
      <c r="GF733" s="56"/>
      <c r="GG733" s="56"/>
      <c r="GH733" s="56"/>
      <c r="GI733" s="56"/>
      <c r="GJ733" s="56"/>
      <c r="GK733" s="608"/>
      <c r="GL733" s="608"/>
      <c r="GM733" s="56"/>
      <c r="GN733" s="56"/>
      <c r="GO733" s="56"/>
      <c r="GP733" s="56"/>
      <c r="GQ733" s="56"/>
      <c r="GR733" s="56"/>
      <c r="GS733" s="56"/>
      <c r="GT733" s="56"/>
      <c r="GU733" s="56"/>
      <c r="GV733" s="56"/>
      <c r="GW733" s="56"/>
      <c r="GX733" s="629"/>
      <c r="GY733" s="630"/>
      <c r="GZ733" s="56"/>
      <c r="HA733" s="56"/>
      <c r="HB733" s="56"/>
      <c r="HC733" s="56"/>
      <c r="HD733" s="56"/>
      <c r="HE733" s="56"/>
      <c r="HF733" s="56"/>
      <c r="HG733" s="56"/>
      <c r="HH733" s="56"/>
      <c r="HI733" s="56"/>
      <c r="HJ733" s="56"/>
      <c r="HK733" s="56"/>
      <c r="HL733" s="56"/>
      <c r="HM733" s="56"/>
      <c r="HN733" s="56"/>
      <c r="HO733" s="56"/>
      <c r="HP733" s="56"/>
      <c r="HQ733" s="56"/>
      <c r="HR733" s="56"/>
      <c r="HS733" s="56"/>
      <c r="HT733" s="630"/>
      <c r="HU733" s="630"/>
      <c r="HV733" s="56"/>
      <c r="HW733" s="56"/>
      <c r="HX733" s="56"/>
      <c r="HY733" s="56"/>
      <c r="HZ733" s="56"/>
      <c r="IA733" s="56"/>
      <c r="IB733" s="56"/>
      <c r="IC733" s="56"/>
      <c r="ID733" s="56"/>
      <c r="IE733" s="56"/>
      <c r="IF733" s="56"/>
      <c r="IG733" s="56"/>
      <c r="IH733" s="56"/>
      <c r="II733" s="56"/>
      <c r="IJ733" s="56"/>
      <c r="IK733" s="56"/>
      <c r="IL733" s="56"/>
      <c r="IM733" s="56"/>
      <c r="IN733" s="56"/>
      <c r="IO733" s="56"/>
      <c r="IP733" s="56"/>
      <c r="IQ733" s="56"/>
      <c r="IR733" s="56"/>
      <c r="IS733" s="56"/>
      <c r="IT733" s="56"/>
      <c r="IU733" s="56"/>
      <c r="IV733" s="56"/>
      <c r="IW733" s="56"/>
      <c r="IX733" s="56"/>
      <c r="IY733" s="56"/>
      <c r="IZ733" s="56"/>
      <c r="JA733" s="56"/>
      <c r="JB733" s="56"/>
    </row>
    <row r="734" spans="168:262" ht="19" hidden="1" customHeight="1">
      <c r="FL734" s="56"/>
      <c r="FM734" s="56"/>
      <c r="FN734" s="56"/>
      <c r="FO734" s="56"/>
      <c r="FP734" s="1228"/>
      <c r="FQ734" s="56"/>
      <c r="FR734" s="56"/>
      <c r="FS734" s="56"/>
      <c r="FT734" s="608"/>
      <c r="FU734" s="608"/>
      <c r="FV734" s="56"/>
      <c r="FW734" s="56"/>
      <c r="FX734" s="56"/>
      <c r="FY734" s="56"/>
      <c r="FZ734" s="56"/>
      <c r="GA734" s="56"/>
      <c r="GB734" s="56"/>
      <c r="GC734" s="56"/>
      <c r="GD734" s="56"/>
      <c r="GE734" s="608"/>
      <c r="GF734" s="56"/>
      <c r="GG734" s="56"/>
      <c r="GH734" s="56"/>
      <c r="GI734" s="56"/>
      <c r="GJ734" s="56"/>
      <c r="GK734" s="608"/>
      <c r="GL734" s="608"/>
      <c r="GM734" s="56"/>
      <c r="GN734" s="56"/>
      <c r="GO734" s="56"/>
      <c r="GP734" s="56"/>
      <c r="GQ734" s="56"/>
      <c r="GR734" s="56"/>
      <c r="GS734" s="56"/>
      <c r="GT734" s="56"/>
      <c r="GU734" s="56"/>
      <c r="GV734" s="56"/>
      <c r="GW734" s="56"/>
      <c r="GX734" s="629"/>
      <c r="GY734" s="630"/>
      <c r="GZ734" s="56"/>
      <c r="HA734" s="56"/>
      <c r="HB734" s="56"/>
      <c r="HC734" s="56"/>
      <c r="HD734" s="56"/>
      <c r="HE734" s="56"/>
      <c r="HF734" s="56"/>
      <c r="HG734" s="56"/>
      <c r="HH734" s="56"/>
      <c r="HI734" s="56"/>
      <c r="HJ734" s="56"/>
      <c r="HK734" s="56"/>
      <c r="HL734" s="56"/>
      <c r="HM734" s="56"/>
      <c r="HN734" s="56"/>
      <c r="HO734" s="56"/>
      <c r="HP734" s="56"/>
      <c r="HQ734" s="56"/>
      <c r="HR734" s="56"/>
      <c r="HS734" s="56"/>
      <c r="HT734" s="630"/>
      <c r="HU734" s="630"/>
      <c r="HV734" s="56"/>
      <c r="HW734" s="56"/>
      <c r="HX734" s="56"/>
      <c r="HY734" s="56"/>
      <c r="HZ734" s="56"/>
      <c r="IA734" s="56"/>
      <c r="IB734" s="56"/>
      <c r="IC734" s="56"/>
      <c r="ID734" s="56"/>
      <c r="IE734" s="56"/>
      <c r="IF734" s="56"/>
      <c r="IG734" s="56"/>
      <c r="IH734" s="56"/>
      <c r="II734" s="56"/>
      <c r="IJ734" s="56"/>
      <c r="IK734" s="56"/>
      <c r="IL734" s="56"/>
      <c r="IM734" s="56"/>
      <c r="IN734" s="56"/>
      <c r="IO734" s="56"/>
      <c r="IP734" s="56"/>
      <c r="IQ734" s="56"/>
      <c r="IR734" s="56"/>
      <c r="IS734" s="56"/>
      <c r="IT734" s="56"/>
      <c r="IU734" s="56"/>
      <c r="IV734" s="56"/>
      <c r="IW734" s="56"/>
      <c r="IX734" s="56"/>
      <c r="IY734" s="56"/>
      <c r="IZ734" s="56"/>
      <c r="JA734" s="56"/>
      <c r="JB734" s="56"/>
    </row>
    <row r="735" spans="168:262" ht="19" hidden="1" customHeight="1">
      <c r="FL735" s="56"/>
      <c r="FM735" s="56"/>
      <c r="FN735" s="56"/>
      <c r="FO735" s="56"/>
      <c r="FP735" s="1228"/>
      <c r="FQ735" s="56"/>
      <c r="FR735" s="56"/>
      <c r="FS735" s="56"/>
      <c r="FT735" s="608"/>
      <c r="FU735" s="608"/>
      <c r="FV735" s="56"/>
      <c r="FW735" s="56"/>
      <c r="FX735" s="56"/>
      <c r="FY735" s="56"/>
      <c r="FZ735" s="56"/>
      <c r="GA735" s="56"/>
      <c r="GB735" s="56"/>
      <c r="GC735" s="56"/>
      <c r="GD735" s="56"/>
      <c r="GE735" s="608"/>
      <c r="GF735" s="56"/>
      <c r="GG735" s="56"/>
      <c r="GH735" s="56"/>
      <c r="GI735" s="56"/>
      <c r="GJ735" s="56"/>
      <c r="GK735" s="608"/>
      <c r="GL735" s="608"/>
      <c r="GM735" s="56"/>
      <c r="GN735" s="56"/>
      <c r="GO735" s="56"/>
      <c r="GP735" s="56"/>
      <c r="GQ735" s="56"/>
      <c r="GR735" s="56"/>
      <c r="GS735" s="56"/>
      <c r="GT735" s="56"/>
      <c r="GU735" s="56"/>
      <c r="GV735" s="56"/>
      <c r="GW735" s="56"/>
      <c r="GX735" s="629"/>
      <c r="GY735" s="630"/>
      <c r="GZ735" s="56"/>
      <c r="HA735" s="56"/>
      <c r="HB735" s="56"/>
      <c r="HC735" s="56"/>
      <c r="HD735" s="56"/>
      <c r="HE735" s="56"/>
      <c r="HF735" s="56"/>
      <c r="HG735" s="56"/>
      <c r="HH735" s="56"/>
      <c r="HI735" s="56"/>
      <c r="HJ735" s="56"/>
      <c r="HK735" s="56"/>
      <c r="HL735" s="56"/>
      <c r="HM735" s="56"/>
      <c r="HN735" s="56"/>
      <c r="HO735" s="56"/>
      <c r="HP735" s="56"/>
      <c r="HQ735" s="56"/>
      <c r="HR735" s="56"/>
      <c r="HS735" s="56"/>
      <c r="HT735" s="630"/>
      <c r="HU735" s="630"/>
      <c r="HV735" s="56"/>
      <c r="HW735" s="56"/>
      <c r="HX735" s="56"/>
      <c r="HY735" s="56"/>
      <c r="HZ735" s="56"/>
      <c r="IA735" s="56"/>
      <c r="IB735" s="56"/>
      <c r="IC735" s="56"/>
      <c r="ID735" s="56"/>
      <c r="IE735" s="56"/>
      <c r="IF735" s="56"/>
      <c r="IG735" s="56"/>
      <c r="IH735" s="56"/>
      <c r="II735" s="56"/>
      <c r="IJ735" s="56"/>
      <c r="IK735" s="56"/>
      <c r="IL735" s="56"/>
      <c r="IM735" s="56"/>
      <c r="IN735" s="56"/>
      <c r="IO735" s="56"/>
      <c r="IP735" s="56"/>
      <c r="IQ735" s="56"/>
      <c r="IR735" s="56"/>
      <c r="IS735" s="56"/>
      <c r="IT735" s="56"/>
      <c r="IU735" s="56"/>
      <c r="IV735" s="56"/>
      <c r="IW735" s="56"/>
      <c r="IX735" s="56"/>
      <c r="IY735" s="56"/>
      <c r="IZ735" s="56"/>
      <c r="JA735" s="56"/>
      <c r="JB735" s="56"/>
    </row>
    <row r="736" spans="168:262" ht="19" hidden="1" customHeight="1">
      <c r="FL736" s="56"/>
      <c r="FM736" s="56"/>
      <c r="FN736" s="56"/>
      <c r="FO736" s="56"/>
      <c r="FP736" s="1228"/>
      <c r="FQ736" s="56"/>
      <c r="FR736" s="56"/>
      <c r="FS736" s="56"/>
      <c r="FT736" s="608"/>
      <c r="FU736" s="608"/>
      <c r="FV736" s="56"/>
      <c r="FW736" s="56"/>
      <c r="FX736" s="56"/>
      <c r="FY736" s="56"/>
      <c r="FZ736" s="56"/>
      <c r="GA736" s="56"/>
      <c r="GB736" s="56"/>
      <c r="GC736" s="56"/>
      <c r="GD736" s="56"/>
      <c r="GE736" s="608"/>
      <c r="GF736" s="56"/>
      <c r="GG736" s="56"/>
      <c r="GH736" s="56"/>
      <c r="GI736" s="56"/>
      <c r="GJ736" s="56"/>
      <c r="GK736" s="608"/>
      <c r="GL736" s="608"/>
      <c r="GM736" s="56"/>
      <c r="GN736" s="56"/>
      <c r="GO736" s="56"/>
      <c r="GP736" s="56"/>
      <c r="GQ736" s="56"/>
      <c r="GR736" s="56"/>
      <c r="GS736" s="56"/>
      <c r="GT736" s="56"/>
      <c r="GU736" s="56"/>
      <c r="GV736" s="56"/>
      <c r="GW736" s="56"/>
      <c r="GX736" s="629"/>
      <c r="GY736" s="630"/>
      <c r="GZ736" s="56"/>
      <c r="HA736" s="56"/>
      <c r="HB736" s="56"/>
      <c r="HC736" s="56"/>
      <c r="HD736" s="56"/>
      <c r="HE736" s="56"/>
      <c r="HF736" s="56"/>
      <c r="HG736" s="56"/>
      <c r="HH736" s="56"/>
      <c r="HI736" s="56"/>
      <c r="HJ736" s="56"/>
      <c r="HK736" s="56"/>
      <c r="HL736" s="56"/>
      <c r="HM736" s="56"/>
      <c r="HN736" s="56"/>
      <c r="HO736" s="56"/>
      <c r="HP736" s="56"/>
      <c r="HQ736" s="56"/>
      <c r="HR736" s="56"/>
      <c r="HS736" s="56"/>
      <c r="HT736" s="630"/>
      <c r="HU736" s="630"/>
      <c r="HV736" s="56"/>
      <c r="HW736" s="56"/>
      <c r="HX736" s="56"/>
      <c r="HY736" s="56"/>
      <c r="HZ736" s="56"/>
      <c r="IA736" s="56"/>
      <c r="IB736" s="56"/>
      <c r="IC736" s="56"/>
      <c r="ID736" s="56"/>
      <c r="IE736" s="56"/>
      <c r="IF736" s="56"/>
      <c r="IG736" s="56"/>
      <c r="IH736" s="56"/>
      <c r="II736" s="56"/>
      <c r="IJ736" s="56"/>
      <c r="IK736" s="56"/>
      <c r="IL736" s="56"/>
      <c r="IM736" s="56"/>
      <c r="IN736" s="56"/>
      <c r="IO736" s="56"/>
      <c r="IP736" s="56"/>
      <c r="IQ736" s="56"/>
      <c r="IR736" s="56"/>
      <c r="IS736" s="56"/>
      <c r="IT736" s="56"/>
      <c r="IU736" s="56"/>
      <c r="IV736" s="56"/>
      <c r="IW736" s="56"/>
      <c r="IX736" s="56"/>
      <c r="IY736" s="56"/>
      <c r="IZ736" s="56"/>
      <c r="JA736" s="56"/>
      <c r="JB736" s="56"/>
    </row>
    <row r="737" spans="168:262" ht="19" hidden="1" customHeight="1">
      <c r="FL737" s="56"/>
      <c r="FM737" s="56"/>
      <c r="FN737" s="56"/>
      <c r="FO737" s="56"/>
      <c r="FP737" s="1228"/>
      <c r="FQ737" s="56"/>
      <c r="FR737" s="56"/>
      <c r="FS737" s="56"/>
      <c r="FT737" s="608"/>
      <c r="FU737" s="608"/>
      <c r="FV737" s="56"/>
      <c r="FW737" s="56"/>
      <c r="FX737" s="56"/>
      <c r="FY737" s="56"/>
      <c r="FZ737" s="56"/>
      <c r="GA737" s="56"/>
      <c r="GB737" s="56"/>
      <c r="GC737" s="56"/>
      <c r="GD737" s="56"/>
      <c r="GE737" s="608"/>
      <c r="GF737" s="56"/>
      <c r="GG737" s="56"/>
      <c r="GH737" s="56"/>
      <c r="GI737" s="56"/>
      <c r="GJ737" s="56"/>
      <c r="GK737" s="608"/>
      <c r="GL737" s="608"/>
      <c r="GM737" s="56"/>
      <c r="GN737" s="56"/>
      <c r="GO737" s="56"/>
      <c r="GP737" s="56"/>
      <c r="GQ737" s="56"/>
      <c r="GR737" s="56"/>
      <c r="GS737" s="56"/>
      <c r="GT737" s="56"/>
      <c r="GU737" s="56"/>
      <c r="GV737" s="56"/>
      <c r="GW737" s="56"/>
      <c r="GX737" s="629"/>
      <c r="GY737" s="630"/>
      <c r="GZ737" s="56"/>
      <c r="HA737" s="56"/>
      <c r="HB737" s="56"/>
      <c r="HC737" s="56"/>
      <c r="HD737" s="56"/>
      <c r="HE737" s="56"/>
      <c r="HF737" s="56"/>
      <c r="HG737" s="56"/>
      <c r="HH737" s="56"/>
      <c r="HI737" s="56"/>
      <c r="HJ737" s="56"/>
      <c r="HK737" s="56"/>
      <c r="HL737" s="56"/>
      <c r="HM737" s="56"/>
      <c r="HN737" s="56"/>
      <c r="HO737" s="56"/>
      <c r="HP737" s="56"/>
      <c r="HQ737" s="56"/>
      <c r="HR737" s="56"/>
      <c r="HS737" s="56"/>
      <c r="HT737" s="630"/>
      <c r="HU737" s="630"/>
      <c r="HV737" s="56"/>
      <c r="HW737" s="56"/>
      <c r="HX737" s="56"/>
      <c r="HY737" s="56"/>
      <c r="HZ737" s="56"/>
      <c r="IA737" s="56"/>
      <c r="IB737" s="56"/>
      <c r="IC737" s="56"/>
      <c r="ID737" s="56"/>
      <c r="IE737" s="56"/>
      <c r="IF737" s="56"/>
      <c r="IG737" s="56"/>
      <c r="IH737" s="56"/>
      <c r="II737" s="56"/>
      <c r="IJ737" s="56"/>
      <c r="IK737" s="56"/>
      <c r="IL737" s="56"/>
      <c r="IM737" s="56"/>
      <c r="IN737" s="56"/>
      <c r="IO737" s="56"/>
      <c r="IP737" s="56"/>
      <c r="IQ737" s="56"/>
      <c r="IR737" s="56"/>
      <c r="IS737" s="56"/>
      <c r="IT737" s="56"/>
      <c r="IU737" s="56"/>
      <c r="IV737" s="56"/>
      <c r="IW737" s="56"/>
      <c r="IX737" s="56"/>
      <c r="IY737" s="56"/>
      <c r="IZ737" s="56"/>
      <c r="JA737" s="56"/>
      <c r="JB737" s="56"/>
    </row>
    <row r="738" spans="168:262" ht="19" hidden="1" customHeight="1">
      <c r="FL738" s="56"/>
      <c r="FM738" s="56"/>
      <c r="FN738" s="56"/>
      <c r="FO738" s="56"/>
      <c r="FP738" s="1228"/>
      <c r="FQ738" s="56"/>
      <c r="FR738" s="56"/>
      <c r="FS738" s="56"/>
      <c r="FT738" s="608"/>
      <c r="FU738" s="608"/>
      <c r="FV738" s="56"/>
      <c r="FW738" s="56"/>
      <c r="FX738" s="56"/>
      <c r="FY738" s="56"/>
      <c r="FZ738" s="56"/>
      <c r="GA738" s="56"/>
      <c r="GB738" s="56"/>
      <c r="GC738" s="56"/>
      <c r="GD738" s="56"/>
      <c r="GE738" s="608"/>
      <c r="GF738" s="56"/>
      <c r="GG738" s="56"/>
      <c r="GH738" s="56"/>
      <c r="GI738" s="56"/>
      <c r="GJ738" s="56"/>
      <c r="GK738" s="608"/>
      <c r="GL738" s="608"/>
      <c r="GM738" s="56"/>
      <c r="GN738" s="56"/>
      <c r="GO738" s="56"/>
      <c r="GP738" s="56"/>
      <c r="GQ738" s="56"/>
      <c r="GR738" s="56"/>
      <c r="GS738" s="56"/>
      <c r="GT738" s="56"/>
      <c r="GU738" s="56"/>
      <c r="GV738" s="56"/>
      <c r="GW738" s="56"/>
      <c r="GX738" s="629"/>
      <c r="GY738" s="630"/>
      <c r="GZ738" s="56"/>
      <c r="HA738" s="56"/>
      <c r="HB738" s="56"/>
      <c r="HC738" s="56"/>
      <c r="HD738" s="56"/>
      <c r="HE738" s="56"/>
      <c r="HF738" s="56"/>
      <c r="HG738" s="56"/>
      <c r="HH738" s="56"/>
      <c r="HI738" s="56"/>
      <c r="HJ738" s="56"/>
      <c r="HK738" s="56"/>
      <c r="HL738" s="56"/>
      <c r="HM738" s="56"/>
      <c r="HN738" s="56"/>
      <c r="HO738" s="56"/>
      <c r="HP738" s="56"/>
      <c r="HQ738" s="56"/>
      <c r="HR738" s="56"/>
      <c r="HS738" s="56"/>
      <c r="HT738" s="630"/>
      <c r="HU738" s="630"/>
      <c r="HV738" s="56"/>
      <c r="HW738" s="56"/>
      <c r="HX738" s="56"/>
      <c r="HY738" s="56"/>
      <c r="HZ738" s="56"/>
      <c r="IA738" s="56"/>
      <c r="IB738" s="56"/>
      <c r="IC738" s="56"/>
      <c r="ID738" s="56"/>
      <c r="IE738" s="56"/>
      <c r="IF738" s="56"/>
      <c r="IG738" s="56"/>
      <c r="IH738" s="56"/>
      <c r="II738" s="56"/>
      <c r="IJ738" s="56"/>
      <c r="IK738" s="56"/>
      <c r="IL738" s="56"/>
      <c r="IM738" s="56"/>
      <c r="IN738" s="56"/>
      <c r="IO738" s="56"/>
      <c r="IP738" s="56"/>
      <c r="IQ738" s="56"/>
      <c r="IR738" s="56"/>
      <c r="IS738" s="56"/>
      <c r="IT738" s="56"/>
      <c r="IU738" s="56"/>
      <c r="IV738" s="56"/>
      <c r="IW738" s="56"/>
      <c r="IX738" s="56"/>
      <c r="IY738" s="56"/>
      <c r="IZ738" s="56"/>
      <c r="JA738" s="56"/>
      <c r="JB738" s="56"/>
    </row>
    <row r="739" spans="168:262" ht="19" hidden="1" customHeight="1">
      <c r="FL739" s="56"/>
      <c r="FM739" s="56"/>
      <c r="FN739" s="56"/>
      <c r="FO739" s="56"/>
      <c r="FP739" s="1228"/>
      <c r="FQ739" s="56"/>
      <c r="FR739" s="56"/>
      <c r="FS739" s="56"/>
      <c r="FT739" s="608"/>
      <c r="FU739" s="608"/>
      <c r="FV739" s="56"/>
      <c r="FW739" s="56"/>
      <c r="FX739" s="56"/>
      <c r="FY739" s="56"/>
      <c r="FZ739" s="56"/>
      <c r="GA739" s="56"/>
      <c r="GB739" s="56"/>
      <c r="GC739" s="56"/>
      <c r="GD739" s="56"/>
      <c r="GE739" s="608"/>
      <c r="GF739" s="56"/>
      <c r="GG739" s="56"/>
      <c r="GH739" s="56"/>
      <c r="GI739" s="56"/>
      <c r="GJ739" s="56"/>
      <c r="GK739" s="608"/>
      <c r="GL739" s="608"/>
      <c r="GM739" s="56"/>
      <c r="GN739" s="56"/>
      <c r="GO739" s="56"/>
      <c r="GP739" s="56"/>
      <c r="GQ739" s="56"/>
      <c r="GR739" s="56"/>
      <c r="GS739" s="56"/>
      <c r="GT739" s="56"/>
      <c r="GU739" s="56"/>
      <c r="GV739" s="56"/>
      <c r="GW739" s="56"/>
      <c r="GX739" s="629"/>
      <c r="GY739" s="630"/>
      <c r="GZ739" s="56"/>
      <c r="HA739" s="56"/>
      <c r="HB739" s="56"/>
      <c r="HC739" s="56"/>
      <c r="HD739" s="56"/>
      <c r="HE739" s="56"/>
      <c r="HF739" s="56"/>
      <c r="HG739" s="56"/>
      <c r="HH739" s="56"/>
      <c r="HI739" s="56"/>
      <c r="HJ739" s="56"/>
      <c r="HK739" s="56"/>
      <c r="HL739" s="56"/>
      <c r="HM739" s="56"/>
      <c r="HN739" s="56"/>
      <c r="HO739" s="56"/>
      <c r="HP739" s="56"/>
      <c r="HQ739" s="56"/>
      <c r="HR739" s="56"/>
      <c r="HS739" s="56"/>
      <c r="HT739" s="630"/>
      <c r="HU739" s="630"/>
      <c r="HV739" s="56"/>
      <c r="HW739" s="56"/>
      <c r="HX739" s="56"/>
      <c r="HY739" s="56"/>
      <c r="HZ739" s="56"/>
      <c r="IA739" s="56"/>
      <c r="IB739" s="56"/>
      <c r="IC739" s="56"/>
      <c r="ID739" s="56"/>
      <c r="IE739" s="56"/>
      <c r="IF739" s="56"/>
      <c r="IG739" s="56"/>
      <c r="IH739" s="56"/>
      <c r="II739" s="56"/>
      <c r="IJ739" s="56"/>
      <c r="IK739" s="56"/>
      <c r="IL739" s="56"/>
      <c r="IM739" s="56"/>
      <c r="IN739" s="56"/>
      <c r="IO739" s="56"/>
      <c r="IP739" s="56"/>
      <c r="IQ739" s="56"/>
      <c r="IR739" s="56"/>
      <c r="IS739" s="56"/>
      <c r="IT739" s="56"/>
      <c r="IU739" s="56"/>
      <c r="IV739" s="56"/>
      <c r="IW739" s="56"/>
      <c r="IX739" s="56"/>
      <c r="IY739" s="56"/>
      <c r="IZ739" s="56"/>
      <c r="JA739" s="56"/>
      <c r="JB739" s="56"/>
    </row>
    <row r="740" spans="168:262" ht="19" hidden="1" customHeight="1">
      <c r="FL740" s="56"/>
      <c r="FM740" s="56"/>
      <c r="FN740" s="56"/>
      <c r="FO740" s="56"/>
      <c r="FP740" s="1228"/>
      <c r="FQ740" s="56"/>
      <c r="FR740" s="56"/>
      <c r="FS740" s="56"/>
      <c r="FT740" s="608"/>
      <c r="FU740" s="608"/>
      <c r="FV740" s="56"/>
      <c r="FW740" s="56"/>
      <c r="FX740" s="56"/>
      <c r="FY740" s="56"/>
      <c r="FZ740" s="56"/>
      <c r="GA740" s="56"/>
      <c r="GB740" s="56"/>
      <c r="GC740" s="56"/>
      <c r="GD740" s="56"/>
      <c r="GE740" s="608"/>
      <c r="GF740" s="56"/>
      <c r="GG740" s="56"/>
      <c r="GH740" s="56"/>
      <c r="GI740" s="56"/>
      <c r="GJ740" s="56"/>
      <c r="GK740" s="608"/>
      <c r="GL740" s="608"/>
      <c r="GM740" s="56"/>
      <c r="GN740" s="56"/>
      <c r="GO740" s="56"/>
      <c r="GP740" s="56"/>
      <c r="GQ740" s="56"/>
      <c r="GR740" s="56"/>
      <c r="GS740" s="56"/>
      <c r="GT740" s="56"/>
      <c r="GU740" s="56"/>
      <c r="GV740" s="56"/>
      <c r="GW740" s="56"/>
      <c r="GX740" s="629"/>
      <c r="GY740" s="630"/>
      <c r="GZ740" s="56"/>
      <c r="HA740" s="56"/>
      <c r="HB740" s="56"/>
      <c r="HC740" s="56"/>
      <c r="HD740" s="56"/>
      <c r="HE740" s="56"/>
      <c r="HF740" s="56"/>
      <c r="HG740" s="56"/>
      <c r="HH740" s="56"/>
      <c r="HI740" s="56"/>
      <c r="HJ740" s="56"/>
      <c r="HK740" s="56"/>
      <c r="HL740" s="56"/>
      <c r="HM740" s="56"/>
      <c r="HN740" s="56"/>
      <c r="HO740" s="56"/>
      <c r="HP740" s="56"/>
      <c r="HQ740" s="56"/>
      <c r="HR740" s="56"/>
      <c r="HS740" s="56"/>
      <c r="HT740" s="630"/>
      <c r="HU740" s="630"/>
      <c r="HV740" s="56"/>
      <c r="HW740" s="56"/>
      <c r="HX740" s="56"/>
      <c r="HY740" s="56"/>
      <c r="HZ740" s="56"/>
      <c r="IA740" s="56"/>
      <c r="IB740" s="56"/>
      <c r="IC740" s="56"/>
      <c r="ID740" s="56"/>
      <c r="IE740" s="56"/>
      <c r="IF740" s="56"/>
      <c r="IG740" s="56"/>
      <c r="IH740" s="56"/>
      <c r="II740" s="56"/>
      <c r="IJ740" s="56"/>
      <c r="IK740" s="56"/>
      <c r="IL740" s="56"/>
      <c r="IM740" s="56"/>
      <c r="IN740" s="56"/>
      <c r="IO740" s="56"/>
      <c r="IP740" s="56"/>
      <c r="IQ740" s="56"/>
      <c r="IR740" s="56"/>
      <c r="IS740" s="56"/>
      <c r="IT740" s="56"/>
      <c r="IU740" s="56"/>
      <c r="IV740" s="56"/>
      <c r="IW740" s="56"/>
      <c r="IX740" s="56"/>
      <c r="IY740" s="56"/>
      <c r="IZ740" s="56"/>
      <c r="JA740" s="56"/>
      <c r="JB740" s="56"/>
    </row>
    <row r="741" spans="168:262" ht="19" hidden="1" customHeight="1">
      <c r="FL741" s="56"/>
      <c r="FM741" s="56"/>
      <c r="FN741" s="56"/>
      <c r="FO741" s="56"/>
      <c r="FP741" s="1228"/>
      <c r="FQ741" s="56"/>
      <c r="FR741" s="56"/>
      <c r="FS741" s="56"/>
      <c r="FT741" s="608"/>
      <c r="FU741" s="608"/>
      <c r="FV741" s="56"/>
      <c r="FW741" s="56"/>
      <c r="FX741" s="56"/>
      <c r="FY741" s="56"/>
      <c r="FZ741" s="56"/>
      <c r="GA741" s="56"/>
      <c r="GB741" s="56"/>
      <c r="GC741" s="56"/>
      <c r="GD741" s="56"/>
      <c r="GE741" s="608"/>
      <c r="GF741" s="56"/>
      <c r="GG741" s="56"/>
      <c r="GH741" s="56"/>
      <c r="GI741" s="56"/>
      <c r="GJ741" s="56"/>
      <c r="GK741" s="608"/>
      <c r="GL741" s="608"/>
      <c r="GM741" s="56"/>
      <c r="GN741" s="56"/>
      <c r="GO741" s="56"/>
      <c r="GP741" s="56"/>
      <c r="GQ741" s="56"/>
      <c r="GR741" s="56"/>
      <c r="GS741" s="56"/>
      <c r="GT741" s="56"/>
      <c r="GU741" s="56"/>
      <c r="GV741" s="56"/>
      <c r="GW741" s="56"/>
      <c r="GX741" s="629"/>
      <c r="GY741" s="630"/>
      <c r="GZ741" s="56"/>
      <c r="HA741" s="56"/>
      <c r="HB741" s="56"/>
      <c r="HC741" s="56"/>
      <c r="HD741" s="56"/>
      <c r="HE741" s="56"/>
      <c r="HF741" s="56"/>
      <c r="HG741" s="56"/>
      <c r="HH741" s="56"/>
      <c r="HI741" s="56"/>
      <c r="HJ741" s="56"/>
      <c r="HK741" s="56"/>
      <c r="HL741" s="56"/>
      <c r="HM741" s="56"/>
      <c r="HN741" s="56"/>
      <c r="HO741" s="56"/>
      <c r="HP741" s="56"/>
      <c r="HQ741" s="56"/>
      <c r="HR741" s="56"/>
      <c r="HS741" s="56"/>
      <c r="HT741" s="630"/>
      <c r="HU741" s="630"/>
      <c r="HV741" s="56"/>
      <c r="HW741" s="56"/>
      <c r="HX741" s="56"/>
      <c r="HY741" s="56"/>
      <c r="HZ741" s="56"/>
      <c r="IA741" s="56"/>
      <c r="IB741" s="56"/>
      <c r="IC741" s="56"/>
      <c r="ID741" s="56"/>
      <c r="IE741" s="56"/>
      <c r="IF741" s="56"/>
      <c r="IG741" s="56"/>
      <c r="IH741" s="56"/>
      <c r="II741" s="56"/>
      <c r="IJ741" s="56"/>
      <c r="IK741" s="56"/>
      <c r="IL741" s="56"/>
      <c r="IM741" s="56"/>
      <c r="IN741" s="56"/>
      <c r="IO741" s="56"/>
      <c r="IP741" s="56"/>
      <c r="IQ741" s="56"/>
      <c r="IR741" s="56"/>
      <c r="IS741" s="56"/>
      <c r="IT741" s="56"/>
      <c r="IU741" s="56"/>
      <c r="IV741" s="56"/>
      <c r="IW741" s="56"/>
      <c r="IX741" s="56"/>
      <c r="IY741" s="56"/>
      <c r="IZ741" s="56"/>
      <c r="JA741" s="56"/>
      <c r="JB741" s="56"/>
    </row>
    <row r="742" spans="168:262" ht="19" hidden="1" customHeight="1">
      <c r="FL742" s="56"/>
      <c r="FM742" s="56"/>
      <c r="FN742" s="56"/>
      <c r="FO742" s="56"/>
      <c r="FP742" s="1228"/>
      <c r="FQ742" s="56"/>
      <c r="FR742" s="56"/>
      <c r="FS742" s="56"/>
      <c r="FT742" s="608"/>
      <c r="FU742" s="608"/>
      <c r="FV742" s="56"/>
      <c r="FW742" s="56"/>
      <c r="FX742" s="56"/>
      <c r="FY742" s="56"/>
      <c r="FZ742" s="56"/>
      <c r="GA742" s="56"/>
      <c r="GB742" s="56"/>
      <c r="GC742" s="56"/>
      <c r="GD742" s="56"/>
      <c r="GE742" s="608"/>
      <c r="GF742" s="56"/>
      <c r="GG742" s="56"/>
      <c r="GH742" s="56"/>
      <c r="GI742" s="56"/>
      <c r="GJ742" s="56"/>
      <c r="GK742" s="608"/>
      <c r="GL742" s="608"/>
      <c r="GM742" s="56"/>
      <c r="GN742" s="56"/>
      <c r="GO742" s="56"/>
      <c r="GP742" s="56"/>
      <c r="GQ742" s="56"/>
      <c r="GR742" s="56"/>
      <c r="GS742" s="56"/>
      <c r="GT742" s="56"/>
      <c r="GU742" s="56"/>
      <c r="GV742" s="56"/>
      <c r="GW742" s="56"/>
      <c r="GX742" s="629"/>
      <c r="GY742" s="630"/>
      <c r="GZ742" s="56"/>
      <c r="HA742" s="56"/>
      <c r="HB742" s="56"/>
      <c r="HC742" s="56"/>
      <c r="HD742" s="56"/>
      <c r="HE742" s="56"/>
      <c r="HF742" s="56"/>
      <c r="HG742" s="56"/>
      <c r="HH742" s="56"/>
      <c r="HI742" s="56"/>
      <c r="HJ742" s="56"/>
      <c r="HK742" s="56"/>
      <c r="HL742" s="56"/>
      <c r="HM742" s="56"/>
      <c r="HN742" s="56"/>
      <c r="HO742" s="56"/>
      <c r="HP742" s="56"/>
      <c r="HQ742" s="56"/>
      <c r="HR742" s="56"/>
      <c r="HS742" s="56"/>
      <c r="HT742" s="630"/>
      <c r="HU742" s="630"/>
      <c r="HV742" s="56"/>
      <c r="HW742" s="56"/>
      <c r="HX742" s="56"/>
      <c r="HY742" s="56"/>
      <c r="HZ742" s="56"/>
      <c r="IA742" s="56"/>
      <c r="IB742" s="56"/>
      <c r="IC742" s="56"/>
      <c r="ID742" s="56"/>
      <c r="IE742" s="56"/>
      <c r="IF742" s="56"/>
      <c r="IG742" s="56"/>
      <c r="IH742" s="56"/>
      <c r="II742" s="56"/>
      <c r="IJ742" s="56"/>
      <c r="IK742" s="56"/>
      <c r="IL742" s="56"/>
      <c r="IM742" s="56"/>
      <c r="IN742" s="56"/>
      <c r="IO742" s="56"/>
      <c r="IP742" s="56"/>
      <c r="IQ742" s="56"/>
      <c r="IR742" s="56"/>
      <c r="IS742" s="56"/>
      <c r="IT742" s="56"/>
      <c r="IU742" s="56"/>
      <c r="IV742" s="56"/>
      <c r="IW742" s="56"/>
      <c r="IX742" s="56"/>
      <c r="IY742" s="56"/>
      <c r="IZ742" s="56"/>
      <c r="JA742" s="56"/>
      <c r="JB742" s="56"/>
    </row>
    <row r="743" spans="168:262" ht="19" hidden="1" customHeight="1">
      <c r="FL743" s="56"/>
      <c r="FM743" s="56"/>
      <c r="FN743" s="56"/>
      <c r="FO743" s="56"/>
      <c r="FP743" s="1228"/>
      <c r="FQ743" s="56"/>
      <c r="FR743" s="56"/>
      <c r="FS743" s="56"/>
      <c r="FT743" s="608"/>
      <c r="FU743" s="608"/>
      <c r="FV743" s="56"/>
      <c r="FW743" s="56"/>
      <c r="FX743" s="56"/>
      <c r="FY743" s="56"/>
      <c r="FZ743" s="56"/>
      <c r="GA743" s="56"/>
      <c r="GB743" s="56"/>
      <c r="GC743" s="56"/>
      <c r="GD743" s="56"/>
      <c r="GE743" s="608"/>
      <c r="GF743" s="56"/>
      <c r="GG743" s="56"/>
      <c r="GH743" s="56"/>
      <c r="GI743" s="56"/>
      <c r="GJ743" s="56"/>
      <c r="GK743" s="608"/>
      <c r="GL743" s="608"/>
      <c r="GM743" s="56"/>
      <c r="GN743" s="56"/>
      <c r="GO743" s="56"/>
      <c r="GP743" s="56"/>
      <c r="GQ743" s="56"/>
      <c r="GR743" s="56"/>
      <c r="GS743" s="56"/>
      <c r="GT743" s="56"/>
      <c r="GU743" s="56"/>
      <c r="GV743" s="56"/>
      <c r="GW743" s="56"/>
      <c r="GX743" s="629"/>
      <c r="GY743" s="630"/>
      <c r="GZ743" s="56"/>
      <c r="HA743" s="56"/>
      <c r="HB743" s="56"/>
      <c r="HC743" s="56"/>
      <c r="HD743" s="56"/>
      <c r="HE743" s="56"/>
      <c r="HF743" s="56"/>
      <c r="HG743" s="56"/>
      <c r="HH743" s="56"/>
      <c r="HI743" s="56"/>
      <c r="HJ743" s="56"/>
      <c r="HK743" s="56"/>
      <c r="HL743" s="56"/>
      <c r="HM743" s="56"/>
      <c r="HN743" s="56"/>
      <c r="HO743" s="56"/>
      <c r="HP743" s="56"/>
      <c r="HQ743" s="56"/>
      <c r="HR743" s="56"/>
      <c r="HS743" s="56"/>
      <c r="HT743" s="630"/>
      <c r="HU743" s="630"/>
      <c r="HV743" s="56"/>
      <c r="HW743" s="56"/>
      <c r="HX743" s="56"/>
      <c r="HY743" s="56"/>
      <c r="HZ743" s="56"/>
      <c r="IA743" s="56"/>
      <c r="IB743" s="56"/>
      <c r="IC743" s="56"/>
      <c r="ID743" s="56"/>
      <c r="IE743" s="56"/>
      <c r="IF743" s="56"/>
      <c r="IG743" s="56"/>
      <c r="IH743" s="56"/>
      <c r="II743" s="56"/>
      <c r="IJ743" s="56"/>
      <c r="IK743" s="56"/>
      <c r="IL743" s="56"/>
      <c r="IM743" s="56"/>
      <c r="IN743" s="56"/>
      <c r="IO743" s="56"/>
      <c r="IP743" s="56"/>
      <c r="IQ743" s="56"/>
      <c r="IR743" s="56"/>
      <c r="IS743" s="56"/>
      <c r="IT743" s="56"/>
      <c r="IU743" s="56"/>
      <c r="IV743" s="56"/>
      <c r="IW743" s="56"/>
      <c r="IX743" s="56"/>
      <c r="IY743" s="56"/>
      <c r="IZ743" s="56"/>
      <c r="JA743" s="56"/>
      <c r="JB743" s="56"/>
    </row>
    <row r="744" spans="168:262" ht="19" hidden="1" customHeight="1">
      <c r="FL744" s="56"/>
      <c r="FM744" s="56"/>
      <c r="FN744" s="56"/>
      <c r="FO744" s="56"/>
      <c r="FP744" s="1228"/>
      <c r="FQ744" s="56"/>
      <c r="FR744" s="56"/>
      <c r="FS744" s="56"/>
      <c r="FT744" s="608"/>
      <c r="FU744" s="608"/>
      <c r="FV744" s="56"/>
      <c r="FW744" s="56"/>
      <c r="FX744" s="56"/>
      <c r="FY744" s="56"/>
      <c r="FZ744" s="56"/>
      <c r="GA744" s="56"/>
      <c r="GB744" s="56"/>
      <c r="GC744" s="56"/>
      <c r="GD744" s="56"/>
      <c r="GE744" s="608"/>
      <c r="GF744" s="56"/>
      <c r="GG744" s="56"/>
      <c r="GH744" s="56"/>
      <c r="GI744" s="56"/>
      <c r="GJ744" s="56"/>
      <c r="GK744" s="608"/>
      <c r="GL744" s="608"/>
      <c r="GM744" s="56"/>
      <c r="GN744" s="56"/>
      <c r="GO744" s="56"/>
      <c r="GP744" s="56"/>
      <c r="GQ744" s="56"/>
      <c r="GR744" s="56"/>
      <c r="GS744" s="56"/>
      <c r="GT744" s="56"/>
      <c r="GU744" s="56"/>
      <c r="GV744" s="56"/>
      <c r="GW744" s="56"/>
      <c r="GX744" s="629"/>
      <c r="GY744" s="630"/>
      <c r="GZ744" s="56"/>
      <c r="HA744" s="56"/>
      <c r="HB744" s="56"/>
      <c r="HC744" s="56"/>
      <c r="HD744" s="56"/>
      <c r="HE744" s="56"/>
      <c r="HF744" s="56"/>
      <c r="HG744" s="56"/>
      <c r="HH744" s="56"/>
      <c r="HI744" s="56"/>
      <c r="HJ744" s="56"/>
      <c r="HK744" s="56"/>
      <c r="HL744" s="56"/>
      <c r="HM744" s="56"/>
      <c r="HN744" s="56"/>
      <c r="HO744" s="56"/>
      <c r="HP744" s="56"/>
      <c r="HQ744" s="56"/>
      <c r="HR744" s="56"/>
      <c r="HS744" s="56"/>
      <c r="HT744" s="630"/>
      <c r="HU744" s="630"/>
      <c r="HV744" s="56"/>
      <c r="HW744" s="56"/>
      <c r="HX744" s="56"/>
      <c r="HY744" s="56"/>
      <c r="HZ744" s="56"/>
      <c r="IA744" s="56"/>
      <c r="IB744" s="56"/>
      <c r="IC744" s="56"/>
      <c r="ID744" s="56"/>
      <c r="IE744" s="56"/>
      <c r="IF744" s="56"/>
      <c r="IG744" s="56"/>
      <c r="IH744" s="56"/>
      <c r="II744" s="56"/>
      <c r="IJ744" s="56"/>
      <c r="IK744" s="56"/>
      <c r="IL744" s="56"/>
      <c r="IM744" s="56"/>
      <c r="IN744" s="56"/>
      <c r="IO744" s="56"/>
      <c r="IP744" s="56"/>
      <c r="IQ744" s="56"/>
      <c r="IR744" s="56"/>
      <c r="IS744" s="56"/>
      <c r="IT744" s="56"/>
      <c r="IU744" s="56"/>
      <c r="IV744" s="56"/>
      <c r="IW744" s="56"/>
      <c r="IX744" s="56"/>
      <c r="IY744" s="56"/>
      <c r="IZ744" s="56"/>
      <c r="JA744" s="56"/>
      <c r="JB744" s="56"/>
    </row>
    <row r="745" spans="168:262" ht="19" hidden="1" customHeight="1">
      <c r="FL745" s="56"/>
      <c r="FM745" s="56"/>
      <c r="FN745" s="56"/>
      <c r="FO745" s="56"/>
      <c r="FP745" s="1228"/>
      <c r="FQ745" s="56"/>
      <c r="FR745" s="56"/>
      <c r="FS745" s="56"/>
      <c r="FT745" s="608"/>
      <c r="FU745" s="608"/>
      <c r="FV745" s="56"/>
      <c r="FW745" s="56"/>
      <c r="FX745" s="56"/>
      <c r="FY745" s="56"/>
      <c r="FZ745" s="56"/>
      <c r="GA745" s="56"/>
      <c r="GB745" s="56"/>
      <c r="GC745" s="56"/>
      <c r="GD745" s="56"/>
      <c r="GE745" s="608"/>
      <c r="GF745" s="56"/>
      <c r="GG745" s="56"/>
      <c r="GH745" s="56"/>
      <c r="GI745" s="56"/>
      <c r="GJ745" s="56"/>
      <c r="GK745" s="608"/>
      <c r="GL745" s="608"/>
      <c r="GM745" s="56"/>
      <c r="GN745" s="56"/>
      <c r="GO745" s="56"/>
      <c r="GP745" s="56"/>
      <c r="GQ745" s="56"/>
      <c r="GR745" s="56"/>
      <c r="GS745" s="56"/>
      <c r="GT745" s="56"/>
      <c r="GU745" s="56"/>
      <c r="GV745" s="56"/>
      <c r="GW745" s="56"/>
      <c r="GX745" s="629"/>
      <c r="GY745" s="630"/>
      <c r="GZ745" s="56"/>
      <c r="HA745" s="56"/>
      <c r="HB745" s="56"/>
      <c r="HC745" s="56"/>
      <c r="HD745" s="56"/>
      <c r="HE745" s="56"/>
      <c r="HF745" s="56"/>
      <c r="HG745" s="56"/>
      <c r="HH745" s="56"/>
      <c r="HI745" s="56"/>
      <c r="HJ745" s="56"/>
      <c r="HK745" s="56"/>
      <c r="HL745" s="56"/>
      <c r="HM745" s="56"/>
      <c r="HN745" s="56"/>
      <c r="HO745" s="56"/>
      <c r="HP745" s="56"/>
      <c r="HQ745" s="56"/>
      <c r="HR745" s="56"/>
      <c r="HS745" s="56"/>
      <c r="HT745" s="630"/>
      <c r="HU745" s="630"/>
      <c r="HV745" s="56"/>
      <c r="HW745" s="56"/>
      <c r="HX745" s="56"/>
      <c r="HY745" s="56"/>
      <c r="HZ745" s="56"/>
      <c r="IA745" s="56"/>
      <c r="IB745" s="56"/>
      <c r="IC745" s="56"/>
      <c r="ID745" s="56"/>
      <c r="IE745" s="56"/>
      <c r="IF745" s="56"/>
      <c r="IG745" s="56"/>
      <c r="IH745" s="56"/>
      <c r="II745" s="56"/>
      <c r="IJ745" s="56"/>
      <c r="IK745" s="56"/>
      <c r="IL745" s="56"/>
      <c r="IM745" s="56"/>
      <c r="IN745" s="56"/>
      <c r="IO745" s="56"/>
      <c r="IP745" s="56"/>
      <c r="IQ745" s="56"/>
      <c r="IR745" s="56"/>
      <c r="IS745" s="56"/>
      <c r="IT745" s="56"/>
      <c r="IU745" s="56"/>
      <c r="IV745" s="56"/>
      <c r="IW745" s="56"/>
      <c r="IX745" s="56"/>
      <c r="IY745" s="56"/>
      <c r="IZ745" s="56"/>
      <c r="JA745" s="56"/>
      <c r="JB745" s="56"/>
    </row>
    <row r="746" spans="168:262" ht="19" hidden="1" customHeight="1">
      <c r="FL746" s="56"/>
      <c r="FM746" s="56"/>
      <c r="FN746" s="56"/>
      <c r="FO746" s="56"/>
      <c r="FP746" s="1228"/>
      <c r="FQ746" s="56"/>
      <c r="FR746" s="56"/>
      <c r="FS746" s="56"/>
      <c r="FT746" s="608"/>
      <c r="FU746" s="608"/>
      <c r="FV746" s="56"/>
      <c r="FW746" s="56"/>
      <c r="FX746" s="56"/>
      <c r="FY746" s="56"/>
      <c r="FZ746" s="56"/>
      <c r="GA746" s="56"/>
      <c r="GB746" s="56"/>
      <c r="GC746" s="56"/>
      <c r="GD746" s="56"/>
      <c r="GE746" s="608"/>
      <c r="GF746" s="56"/>
      <c r="GG746" s="56"/>
      <c r="GH746" s="56"/>
      <c r="GI746" s="56"/>
      <c r="GJ746" s="56"/>
      <c r="GK746" s="608"/>
      <c r="GL746" s="608"/>
      <c r="GM746" s="56"/>
      <c r="GN746" s="56"/>
      <c r="GO746" s="56"/>
      <c r="GP746" s="56"/>
      <c r="GQ746" s="56"/>
      <c r="GR746" s="56"/>
      <c r="GS746" s="56"/>
      <c r="GT746" s="56"/>
      <c r="GU746" s="56"/>
      <c r="GV746" s="56"/>
      <c r="GW746" s="56"/>
      <c r="GX746" s="629"/>
      <c r="GY746" s="630"/>
      <c r="GZ746" s="56"/>
      <c r="HA746" s="56"/>
      <c r="HB746" s="56"/>
      <c r="HC746" s="56"/>
      <c r="HD746" s="56"/>
      <c r="HE746" s="56"/>
      <c r="HF746" s="56"/>
      <c r="HG746" s="56"/>
      <c r="HH746" s="56"/>
      <c r="HI746" s="56"/>
      <c r="HJ746" s="56"/>
      <c r="HK746" s="56"/>
      <c r="HL746" s="56"/>
      <c r="HM746" s="56"/>
      <c r="HN746" s="56"/>
      <c r="HO746" s="56"/>
      <c r="HP746" s="56"/>
      <c r="HQ746" s="56"/>
      <c r="HR746" s="56"/>
      <c r="HS746" s="56"/>
      <c r="HT746" s="630"/>
      <c r="HU746" s="630"/>
      <c r="HV746" s="56"/>
      <c r="HW746" s="56"/>
      <c r="HX746" s="56"/>
      <c r="HY746" s="56"/>
      <c r="HZ746" s="56"/>
      <c r="IA746" s="56"/>
      <c r="IB746" s="56"/>
      <c r="IC746" s="56"/>
      <c r="ID746" s="56"/>
      <c r="IE746" s="56"/>
      <c r="IF746" s="56"/>
      <c r="IG746" s="56"/>
      <c r="IH746" s="56"/>
      <c r="II746" s="56"/>
      <c r="IJ746" s="56"/>
      <c r="IK746" s="56"/>
      <c r="IL746" s="56"/>
      <c r="IM746" s="56"/>
      <c r="IN746" s="56"/>
      <c r="IO746" s="56"/>
      <c r="IP746" s="56"/>
      <c r="IQ746" s="56"/>
      <c r="IR746" s="56"/>
      <c r="IS746" s="56"/>
      <c r="IT746" s="56"/>
      <c r="IU746" s="56"/>
      <c r="IV746" s="56"/>
      <c r="IW746" s="56"/>
      <c r="IX746" s="56"/>
      <c r="IY746" s="56"/>
      <c r="IZ746" s="56"/>
      <c r="JA746" s="56"/>
      <c r="JB746" s="56"/>
    </row>
    <row r="747" spans="168:262" ht="19" hidden="1" customHeight="1">
      <c r="FL747" s="56"/>
      <c r="FM747" s="56"/>
      <c r="FN747" s="56"/>
      <c r="FO747" s="56"/>
      <c r="FP747" s="1228"/>
      <c r="FQ747" s="56"/>
      <c r="FR747" s="56"/>
      <c r="FS747" s="56"/>
      <c r="FT747" s="608"/>
      <c r="FU747" s="608"/>
      <c r="FV747" s="56"/>
      <c r="FW747" s="56"/>
      <c r="FX747" s="56"/>
      <c r="FY747" s="56"/>
      <c r="FZ747" s="56"/>
      <c r="GA747" s="56"/>
      <c r="GB747" s="56"/>
      <c r="GC747" s="56"/>
      <c r="GD747" s="56"/>
      <c r="GE747" s="608"/>
      <c r="GF747" s="56"/>
      <c r="GG747" s="56"/>
      <c r="GH747" s="56"/>
      <c r="GI747" s="56"/>
      <c r="GJ747" s="56"/>
      <c r="GK747" s="608"/>
      <c r="GL747" s="608"/>
      <c r="GM747" s="56"/>
      <c r="GN747" s="56"/>
      <c r="GO747" s="56"/>
      <c r="GP747" s="56"/>
      <c r="GQ747" s="56"/>
      <c r="GR747" s="56"/>
      <c r="GS747" s="56"/>
      <c r="GT747" s="56"/>
      <c r="GU747" s="56"/>
      <c r="GV747" s="56"/>
      <c r="GW747" s="56"/>
      <c r="GX747" s="629"/>
      <c r="GY747" s="630"/>
      <c r="GZ747" s="56"/>
      <c r="HA747" s="56"/>
      <c r="HB747" s="56"/>
      <c r="HC747" s="56"/>
      <c r="HD747" s="56"/>
      <c r="HE747" s="56"/>
      <c r="HF747" s="56"/>
      <c r="HG747" s="56"/>
      <c r="HH747" s="56"/>
      <c r="HI747" s="56"/>
      <c r="HJ747" s="56"/>
      <c r="HK747" s="56"/>
      <c r="HL747" s="56"/>
      <c r="HM747" s="56"/>
      <c r="HN747" s="56"/>
      <c r="HO747" s="56"/>
      <c r="HP747" s="56"/>
      <c r="HQ747" s="56"/>
      <c r="HR747" s="56"/>
      <c r="HS747" s="56"/>
      <c r="HT747" s="630"/>
      <c r="HU747" s="630"/>
      <c r="HV747" s="56"/>
      <c r="HW747" s="56"/>
      <c r="HX747" s="56"/>
      <c r="HY747" s="56"/>
      <c r="HZ747" s="56"/>
      <c r="IA747" s="56"/>
      <c r="IB747" s="56"/>
      <c r="IC747" s="56"/>
      <c r="ID747" s="56"/>
      <c r="IE747" s="56"/>
      <c r="IF747" s="56"/>
      <c r="IG747" s="56"/>
      <c r="IH747" s="56"/>
      <c r="II747" s="56"/>
      <c r="IJ747" s="56"/>
      <c r="IK747" s="56"/>
      <c r="IL747" s="56"/>
      <c r="IM747" s="56"/>
      <c r="IN747" s="56"/>
      <c r="IO747" s="56"/>
      <c r="IP747" s="56"/>
      <c r="IQ747" s="56"/>
      <c r="IR747" s="56"/>
      <c r="IS747" s="56"/>
      <c r="IT747" s="56"/>
      <c r="IU747" s="56"/>
      <c r="IV747" s="56"/>
      <c r="IW747" s="56"/>
      <c r="IX747" s="56"/>
      <c r="IY747" s="56"/>
      <c r="IZ747" s="56"/>
      <c r="JA747" s="56"/>
      <c r="JB747" s="56"/>
    </row>
    <row r="748" spans="168:262" ht="19" hidden="1" customHeight="1">
      <c r="FL748" s="56"/>
      <c r="FM748" s="56"/>
      <c r="FN748" s="56"/>
      <c r="FO748" s="56"/>
      <c r="FP748" s="1228"/>
      <c r="FQ748" s="56"/>
      <c r="FR748" s="56"/>
      <c r="FS748" s="56"/>
      <c r="FT748" s="608"/>
      <c r="FU748" s="608"/>
      <c r="FV748" s="56"/>
      <c r="FW748" s="56"/>
      <c r="FX748" s="56"/>
      <c r="FY748" s="56"/>
      <c r="FZ748" s="56"/>
      <c r="GA748" s="56"/>
      <c r="GB748" s="56"/>
      <c r="GC748" s="56"/>
      <c r="GD748" s="56"/>
      <c r="GE748" s="608"/>
      <c r="GF748" s="56"/>
      <c r="GG748" s="56"/>
      <c r="GH748" s="56"/>
      <c r="GI748" s="56"/>
      <c r="GJ748" s="56"/>
      <c r="GK748" s="608"/>
      <c r="GL748" s="608"/>
      <c r="GM748" s="56"/>
      <c r="GN748" s="56"/>
      <c r="GO748" s="56"/>
      <c r="GP748" s="56"/>
      <c r="GQ748" s="56"/>
      <c r="GR748" s="56"/>
      <c r="GS748" s="56"/>
      <c r="GT748" s="56"/>
      <c r="GU748" s="56"/>
      <c r="GV748" s="56"/>
      <c r="GW748" s="56"/>
      <c r="GX748" s="629"/>
      <c r="GY748" s="630"/>
      <c r="GZ748" s="56"/>
      <c r="HA748" s="56"/>
      <c r="HB748" s="56"/>
      <c r="HC748" s="56"/>
      <c r="HD748" s="56"/>
      <c r="HE748" s="56"/>
      <c r="HF748" s="56"/>
      <c r="HG748" s="56"/>
      <c r="HH748" s="56"/>
      <c r="HI748" s="56"/>
      <c r="HJ748" s="56"/>
      <c r="HK748" s="56"/>
      <c r="HL748" s="56"/>
      <c r="HM748" s="56"/>
      <c r="HN748" s="56"/>
      <c r="HO748" s="56"/>
      <c r="HP748" s="56"/>
      <c r="HQ748" s="56"/>
      <c r="HR748" s="56"/>
      <c r="HS748" s="56"/>
      <c r="HT748" s="630"/>
      <c r="HU748" s="630"/>
      <c r="HV748" s="56"/>
      <c r="HW748" s="56"/>
      <c r="HX748" s="56"/>
      <c r="HY748" s="56"/>
      <c r="HZ748" s="56"/>
      <c r="IA748" s="56"/>
      <c r="IB748" s="56"/>
      <c r="IC748" s="56"/>
      <c r="ID748" s="56"/>
      <c r="IE748" s="56"/>
      <c r="IF748" s="56"/>
      <c r="IG748" s="56"/>
      <c r="IH748" s="56"/>
      <c r="II748" s="56"/>
      <c r="IJ748" s="56"/>
      <c r="IK748" s="56"/>
      <c r="IL748" s="56"/>
      <c r="IM748" s="56"/>
      <c r="IN748" s="56"/>
      <c r="IO748" s="56"/>
      <c r="IP748" s="56"/>
      <c r="IQ748" s="56"/>
      <c r="IR748" s="56"/>
      <c r="IS748" s="56"/>
      <c r="IT748" s="56"/>
      <c r="IU748" s="56"/>
      <c r="IV748" s="56"/>
      <c r="IW748" s="56"/>
      <c r="IX748" s="56"/>
      <c r="IY748" s="56"/>
      <c r="IZ748" s="56"/>
      <c r="JA748" s="56"/>
      <c r="JB748" s="56"/>
    </row>
    <row r="749" spans="168:262" ht="19" hidden="1" customHeight="1">
      <c r="FL749" s="56"/>
      <c r="FM749" s="56"/>
      <c r="FN749" s="56"/>
      <c r="FO749" s="56"/>
      <c r="FP749" s="1228"/>
      <c r="FQ749" s="56"/>
      <c r="FR749" s="56"/>
      <c r="FS749" s="56"/>
      <c r="FT749" s="608"/>
      <c r="FU749" s="608"/>
      <c r="FV749" s="56"/>
      <c r="FW749" s="56"/>
      <c r="FX749" s="56"/>
      <c r="FY749" s="56"/>
      <c r="FZ749" s="56"/>
      <c r="GA749" s="56"/>
      <c r="GB749" s="56"/>
      <c r="GC749" s="56"/>
      <c r="GD749" s="56"/>
      <c r="GE749" s="608"/>
      <c r="GF749" s="56"/>
      <c r="GG749" s="56"/>
      <c r="GH749" s="56"/>
      <c r="GI749" s="56"/>
      <c r="GJ749" s="56"/>
      <c r="GK749" s="608"/>
      <c r="GL749" s="608"/>
      <c r="GM749" s="56"/>
      <c r="GN749" s="56"/>
      <c r="GO749" s="56"/>
      <c r="GP749" s="56"/>
      <c r="GQ749" s="56"/>
      <c r="GR749" s="56"/>
      <c r="GS749" s="56"/>
      <c r="GT749" s="56"/>
      <c r="GU749" s="56"/>
      <c r="GV749" s="56"/>
      <c r="GW749" s="56"/>
      <c r="GX749" s="629"/>
      <c r="GY749" s="630"/>
      <c r="GZ749" s="56"/>
      <c r="HA749" s="56"/>
      <c r="HB749" s="56"/>
      <c r="HC749" s="56"/>
      <c r="HD749" s="56"/>
      <c r="HE749" s="56"/>
      <c r="HF749" s="56"/>
      <c r="HG749" s="56"/>
      <c r="HH749" s="56"/>
      <c r="HI749" s="56"/>
      <c r="HJ749" s="56"/>
      <c r="HK749" s="56"/>
      <c r="HL749" s="56"/>
      <c r="HM749" s="56"/>
      <c r="HN749" s="56"/>
      <c r="HO749" s="56"/>
      <c r="HP749" s="56"/>
      <c r="HQ749" s="56"/>
      <c r="HR749" s="56"/>
      <c r="HS749" s="56"/>
      <c r="HT749" s="630"/>
      <c r="HU749" s="630"/>
      <c r="HV749" s="56"/>
      <c r="HW749" s="56"/>
      <c r="HX749" s="56"/>
      <c r="HY749" s="56"/>
      <c r="HZ749" s="56"/>
      <c r="IA749" s="56"/>
      <c r="IB749" s="56"/>
      <c r="IC749" s="56"/>
      <c r="ID749" s="56"/>
      <c r="IE749" s="56"/>
      <c r="IF749" s="56"/>
      <c r="IG749" s="56"/>
      <c r="IH749" s="56"/>
      <c r="II749" s="56"/>
      <c r="IJ749" s="56"/>
      <c r="IK749" s="56"/>
      <c r="IL749" s="56"/>
      <c r="IM749" s="56"/>
      <c r="IN749" s="56"/>
      <c r="IO749" s="56"/>
      <c r="IP749" s="56"/>
      <c r="IQ749" s="56"/>
      <c r="IR749" s="56"/>
      <c r="IS749" s="56"/>
      <c r="IT749" s="56"/>
      <c r="IU749" s="56"/>
      <c r="IV749" s="56"/>
      <c r="IW749" s="56"/>
      <c r="IX749" s="56"/>
      <c r="IY749" s="56"/>
      <c r="IZ749" s="56"/>
      <c r="JA749" s="56"/>
      <c r="JB749" s="56"/>
    </row>
    <row r="750" spans="168:262" ht="19" hidden="1" customHeight="1">
      <c r="FL750" s="56"/>
      <c r="FM750" s="56"/>
      <c r="FN750" s="56"/>
      <c r="FO750" s="56"/>
      <c r="FP750" s="1228"/>
      <c r="FQ750" s="56"/>
      <c r="FR750" s="56"/>
      <c r="FS750" s="56"/>
      <c r="FT750" s="608"/>
      <c r="FU750" s="608"/>
      <c r="FV750" s="56"/>
      <c r="FW750" s="56"/>
      <c r="FX750" s="56"/>
      <c r="FY750" s="56"/>
      <c r="FZ750" s="56"/>
      <c r="GA750" s="56"/>
      <c r="GB750" s="56"/>
      <c r="GC750" s="56"/>
      <c r="GD750" s="56"/>
      <c r="GE750" s="608"/>
      <c r="GF750" s="56"/>
      <c r="GG750" s="56"/>
      <c r="GH750" s="56"/>
      <c r="GI750" s="56"/>
      <c r="GJ750" s="56"/>
      <c r="GK750" s="608"/>
      <c r="GL750" s="608"/>
      <c r="GM750" s="56"/>
      <c r="GN750" s="56"/>
      <c r="GO750" s="56"/>
      <c r="GP750" s="56"/>
      <c r="GQ750" s="56"/>
      <c r="GR750" s="56"/>
      <c r="GS750" s="56"/>
      <c r="GT750" s="56"/>
      <c r="GU750" s="56"/>
      <c r="GV750" s="56"/>
      <c r="GW750" s="56"/>
      <c r="GX750" s="629"/>
      <c r="GY750" s="630"/>
      <c r="GZ750" s="56"/>
      <c r="HA750" s="56"/>
      <c r="HB750" s="56"/>
      <c r="HC750" s="56"/>
      <c r="HD750" s="56"/>
      <c r="HE750" s="56"/>
      <c r="HF750" s="56"/>
      <c r="HG750" s="56"/>
      <c r="HH750" s="56"/>
      <c r="HI750" s="56"/>
      <c r="HJ750" s="56"/>
      <c r="HK750" s="56"/>
      <c r="HL750" s="56"/>
      <c r="HM750" s="56"/>
      <c r="HN750" s="56"/>
      <c r="HO750" s="56"/>
      <c r="HP750" s="56"/>
      <c r="HQ750" s="56"/>
      <c r="HR750" s="56"/>
      <c r="HS750" s="56"/>
      <c r="HT750" s="630"/>
      <c r="HU750" s="630"/>
      <c r="HV750" s="56"/>
      <c r="HW750" s="56"/>
      <c r="HX750" s="56"/>
      <c r="HY750" s="56"/>
      <c r="HZ750" s="56"/>
      <c r="IA750" s="56"/>
      <c r="IB750" s="56"/>
      <c r="IC750" s="56"/>
      <c r="ID750" s="56"/>
      <c r="IE750" s="56"/>
      <c r="IF750" s="56"/>
      <c r="IG750" s="56"/>
      <c r="IH750" s="56"/>
      <c r="II750" s="56"/>
      <c r="IJ750" s="56"/>
      <c r="IK750" s="56"/>
      <c r="IL750" s="56"/>
      <c r="IM750" s="56"/>
      <c r="IN750" s="56"/>
      <c r="IO750" s="56"/>
      <c r="IP750" s="56"/>
      <c r="IQ750" s="56"/>
      <c r="IR750" s="56"/>
      <c r="IS750" s="56"/>
      <c r="IT750" s="56"/>
      <c r="IU750" s="56"/>
      <c r="IV750" s="56"/>
      <c r="IW750" s="56"/>
      <c r="IX750" s="56"/>
      <c r="IY750" s="56"/>
      <c r="IZ750" s="56"/>
      <c r="JA750" s="56"/>
      <c r="JB750" s="56"/>
    </row>
    <row r="751" spans="168:262" ht="19" hidden="1" customHeight="1">
      <c r="FL751" s="56"/>
      <c r="FM751" s="56"/>
      <c r="FN751" s="56"/>
      <c r="FO751" s="56"/>
      <c r="FP751" s="1228"/>
      <c r="FQ751" s="56"/>
      <c r="FR751" s="56"/>
      <c r="FS751" s="56"/>
      <c r="FT751" s="608"/>
      <c r="FU751" s="608"/>
      <c r="FV751" s="56"/>
      <c r="FW751" s="56"/>
      <c r="FX751" s="56"/>
      <c r="FY751" s="56"/>
      <c r="FZ751" s="56"/>
      <c r="GA751" s="56"/>
      <c r="GB751" s="56"/>
      <c r="GC751" s="56"/>
      <c r="GD751" s="56"/>
      <c r="GE751" s="608"/>
      <c r="GF751" s="56"/>
      <c r="GG751" s="56"/>
      <c r="GH751" s="56"/>
      <c r="GI751" s="56"/>
      <c r="GJ751" s="56"/>
      <c r="GK751" s="608"/>
      <c r="GL751" s="608"/>
      <c r="GM751" s="56"/>
      <c r="GN751" s="56"/>
      <c r="GO751" s="56"/>
      <c r="GP751" s="56"/>
      <c r="GQ751" s="56"/>
      <c r="GR751" s="56"/>
      <c r="GS751" s="56"/>
      <c r="GT751" s="56"/>
      <c r="GU751" s="56"/>
      <c r="GV751" s="56"/>
      <c r="GW751" s="56"/>
      <c r="GX751" s="629"/>
      <c r="GY751" s="630"/>
      <c r="GZ751" s="56"/>
      <c r="HA751" s="56"/>
      <c r="HB751" s="56"/>
      <c r="HC751" s="56"/>
      <c r="HD751" s="56"/>
      <c r="HE751" s="56"/>
      <c r="HF751" s="56"/>
      <c r="HG751" s="56"/>
      <c r="HH751" s="56"/>
      <c r="HI751" s="56"/>
      <c r="HJ751" s="56"/>
      <c r="HK751" s="56"/>
      <c r="HL751" s="56"/>
      <c r="HM751" s="56"/>
      <c r="HN751" s="56"/>
      <c r="HO751" s="56"/>
      <c r="HP751" s="56"/>
      <c r="HQ751" s="56"/>
      <c r="HR751" s="56"/>
      <c r="HS751" s="56"/>
      <c r="HT751" s="630"/>
      <c r="HU751" s="630"/>
      <c r="HV751" s="56"/>
      <c r="HW751" s="56"/>
      <c r="HX751" s="56"/>
      <c r="HY751" s="56"/>
      <c r="HZ751" s="56"/>
      <c r="IA751" s="56"/>
      <c r="IB751" s="56"/>
      <c r="IC751" s="56"/>
      <c r="ID751" s="56"/>
      <c r="IE751" s="56"/>
      <c r="IF751" s="56"/>
      <c r="IG751" s="56"/>
      <c r="IH751" s="56"/>
      <c r="II751" s="56"/>
      <c r="IJ751" s="56"/>
      <c r="IK751" s="56"/>
      <c r="IL751" s="56"/>
      <c r="IM751" s="56"/>
      <c r="IN751" s="56"/>
      <c r="IO751" s="56"/>
      <c r="IP751" s="56"/>
      <c r="IQ751" s="56"/>
      <c r="IR751" s="56"/>
      <c r="IS751" s="56"/>
      <c r="IT751" s="56"/>
      <c r="IU751" s="56"/>
      <c r="IV751" s="56"/>
      <c r="IW751" s="56"/>
      <c r="IX751" s="56"/>
      <c r="IY751" s="56"/>
      <c r="IZ751" s="56"/>
      <c r="JA751" s="56"/>
      <c r="JB751" s="56"/>
    </row>
    <row r="752" spans="168:262" ht="19" hidden="1" customHeight="1">
      <c r="FL752" s="56"/>
      <c r="FM752" s="56"/>
      <c r="FN752" s="56"/>
      <c r="FO752" s="56"/>
      <c r="FP752" s="1228"/>
      <c r="FQ752" s="56"/>
      <c r="FR752" s="56"/>
      <c r="FS752" s="56"/>
      <c r="FT752" s="608"/>
      <c r="FU752" s="608"/>
      <c r="FV752" s="56"/>
      <c r="FW752" s="56"/>
      <c r="FX752" s="56"/>
      <c r="FY752" s="56"/>
      <c r="FZ752" s="56"/>
      <c r="GA752" s="56"/>
      <c r="GB752" s="56"/>
      <c r="GC752" s="56"/>
      <c r="GD752" s="56"/>
      <c r="GE752" s="608"/>
      <c r="GF752" s="56"/>
      <c r="GG752" s="56"/>
      <c r="GH752" s="56"/>
      <c r="GI752" s="56"/>
      <c r="GJ752" s="56"/>
      <c r="GK752" s="608"/>
      <c r="GL752" s="608"/>
      <c r="GM752" s="56"/>
      <c r="GN752" s="56"/>
      <c r="GO752" s="56"/>
      <c r="GP752" s="56"/>
      <c r="GQ752" s="56"/>
      <c r="GR752" s="56"/>
      <c r="GS752" s="56"/>
      <c r="GT752" s="56"/>
      <c r="GU752" s="56"/>
      <c r="GV752" s="56"/>
      <c r="GW752" s="56"/>
      <c r="GX752" s="629"/>
      <c r="GY752" s="630"/>
      <c r="GZ752" s="56"/>
      <c r="HA752" s="56"/>
      <c r="HB752" s="56"/>
      <c r="HC752" s="56"/>
      <c r="HD752" s="56"/>
      <c r="HE752" s="56"/>
      <c r="HF752" s="56"/>
      <c r="HG752" s="56"/>
      <c r="HH752" s="56"/>
      <c r="HI752" s="56"/>
      <c r="HJ752" s="56"/>
      <c r="HK752" s="56"/>
      <c r="HL752" s="56"/>
      <c r="HM752" s="56"/>
      <c r="HN752" s="56"/>
      <c r="HO752" s="56"/>
      <c r="HP752" s="56"/>
      <c r="HQ752" s="56"/>
      <c r="HR752" s="56"/>
      <c r="HS752" s="56"/>
      <c r="HT752" s="630"/>
      <c r="HU752" s="630"/>
      <c r="HV752" s="56"/>
      <c r="HW752" s="56"/>
      <c r="HX752" s="56"/>
      <c r="HY752" s="56"/>
      <c r="HZ752" s="56"/>
      <c r="IA752" s="56"/>
      <c r="IB752" s="56"/>
      <c r="IC752" s="56"/>
      <c r="ID752" s="56"/>
      <c r="IE752" s="56"/>
      <c r="IF752" s="56"/>
      <c r="IG752" s="56"/>
      <c r="IH752" s="56"/>
      <c r="II752" s="56"/>
      <c r="IJ752" s="56"/>
      <c r="IK752" s="56"/>
      <c r="IL752" s="56"/>
      <c r="IM752" s="56"/>
      <c r="IN752" s="56"/>
      <c r="IO752" s="56"/>
      <c r="IP752" s="56"/>
      <c r="IQ752" s="56"/>
      <c r="IR752" s="56"/>
      <c r="IS752" s="56"/>
      <c r="IT752" s="56"/>
      <c r="IU752" s="56"/>
      <c r="IV752" s="56"/>
      <c r="IW752" s="56"/>
      <c r="IX752" s="56"/>
      <c r="IY752" s="56"/>
      <c r="IZ752" s="56"/>
      <c r="JA752" s="56"/>
      <c r="JB752" s="56"/>
    </row>
    <row r="753" spans="168:262" ht="19" hidden="1" customHeight="1">
      <c r="FL753" s="56"/>
      <c r="FM753" s="56"/>
      <c r="FN753" s="56"/>
      <c r="FO753" s="56"/>
      <c r="FP753" s="1228"/>
      <c r="FQ753" s="56"/>
      <c r="FR753" s="56"/>
      <c r="FS753" s="56"/>
      <c r="FT753" s="608"/>
      <c r="FU753" s="608"/>
      <c r="FV753" s="56"/>
      <c r="FW753" s="56"/>
      <c r="FX753" s="56"/>
      <c r="FY753" s="56"/>
      <c r="FZ753" s="56"/>
      <c r="GA753" s="56"/>
      <c r="GB753" s="56"/>
      <c r="GC753" s="56"/>
      <c r="GD753" s="56"/>
      <c r="GE753" s="608"/>
      <c r="GF753" s="56"/>
      <c r="GG753" s="56"/>
      <c r="GH753" s="56"/>
      <c r="GI753" s="56"/>
      <c r="GJ753" s="56"/>
      <c r="GK753" s="608"/>
      <c r="GL753" s="608"/>
      <c r="GM753" s="56"/>
      <c r="GN753" s="56"/>
      <c r="GO753" s="56"/>
      <c r="GP753" s="56"/>
      <c r="GQ753" s="56"/>
      <c r="GR753" s="56"/>
      <c r="GS753" s="56"/>
      <c r="GT753" s="56"/>
      <c r="GU753" s="56"/>
      <c r="GV753" s="56"/>
      <c r="GW753" s="56"/>
      <c r="GX753" s="629"/>
      <c r="GY753" s="630"/>
      <c r="GZ753" s="56"/>
      <c r="HA753" s="56"/>
      <c r="HB753" s="56"/>
      <c r="HC753" s="56"/>
      <c r="HD753" s="56"/>
      <c r="HE753" s="56"/>
      <c r="HF753" s="56"/>
      <c r="HG753" s="56"/>
      <c r="HH753" s="56"/>
      <c r="HI753" s="56"/>
      <c r="HJ753" s="56"/>
      <c r="HK753" s="56"/>
      <c r="HL753" s="56"/>
      <c r="HM753" s="56"/>
      <c r="HN753" s="56"/>
      <c r="HO753" s="56"/>
      <c r="HP753" s="56"/>
      <c r="HQ753" s="56"/>
      <c r="HR753" s="56"/>
      <c r="HS753" s="56"/>
      <c r="HT753" s="630"/>
      <c r="HU753" s="630"/>
      <c r="HV753" s="56"/>
      <c r="HW753" s="56"/>
      <c r="HX753" s="56"/>
      <c r="HY753" s="56"/>
      <c r="HZ753" s="56"/>
      <c r="IA753" s="56"/>
      <c r="IB753" s="56"/>
      <c r="IC753" s="56"/>
      <c r="ID753" s="56"/>
      <c r="IE753" s="56"/>
      <c r="IF753" s="56"/>
      <c r="IG753" s="56"/>
      <c r="IH753" s="56"/>
      <c r="II753" s="56"/>
      <c r="IJ753" s="56"/>
      <c r="IK753" s="56"/>
      <c r="IL753" s="56"/>
      <c r="IM753" s="56"/>
      <c r="IN753" s="56"/>
      <c r="IO753" s="56"/>
      <c r="IP753" s="56"/>
      <c r="IQ753" s="56"/>
      <c r="IR753" s="56"/>
      <c r="IS753" s="56"/>
      <c r="IT753" s="56"/>
      <c r="IU753" s="56"/>
      <c r="IV753" s="56"/>
      <c r="IW753" s="56"/>
      <c r="IX753" s="56"/>
      <c r="IY753" s="56"/>
      <c r="IZ753" s="56"/>
      <c r="JA753" s="56"/>
      <c r="JB753" s="56"/>
    </row>
    <row r="754" spans="168:262" ht="19" hidden="1" customHeight="1">
      <c r="FL754" s="56"/>
      <c r="FM754" s="56"/>
      <c r="FN754" s="56"/>
      <c r="FO754" s="56"/>
      <c r="FP754" s="1228"/>
      <c r="FQ754" s="56"/>
      <c r="FR754" s="56"/>
      <c r="FS754" s="56"/>
      <c r="FT754" s="608"/>
      <c r="FU754" s="608"/>
      <c r="FV754" s="56"/>
      <c r="FW754" s="56"/>
      <c r="FX754" s="56"/>
      <c r="FY754" s="56"/>
      <c r="FZ754" s="56"/>
      <c r="GA754" s="56"/>
      <c r="GB754" s="56"/>
      <c r="GC754" s="56"/>
      <c r="GD754" s="56"/>
      <c r="GE754" s="608"/>
      <c r="GF754" s="56"/>
      <c r="GG754" s="56"/>
      <c r="GH754" s="56"/>
      <c r="GI754" s="56"/>
      <c r="GJ754" s="56"/>
      <c r="GK754" s="608"/>
      <c r="GL754" s="608"/>
      <c r="GM754" s="56"/>
      <c r="GN754" s="56"/>
      <c r="GO754" s="56"/>
      <c r="GP754" s="56"/>
      <c r="GQ754" s="56"/>
      <c r="GR754" s="56"/>
      <c r="GS754" s="56"/>
      <c r="GT754" s="56"/>
      <c r="GU754" s="56"/>
      <c r="GV754" s="56"/>
      <c r="GW754" s="56"/>
      <c r="GX754" s="629"/>
      <c r="GY754" s="630"/>
      <c r="GZ754" s="56"/>
      <c r="HA754" s="56"/>
      <c r="HB754" s="56"/>
      <c r="HC754" s="56"/>
      <c r="HD754" s="56"/>
      <c r="HE754" s="56"/>
      <c r="HF754" s="56"/>
      <c r="HG754" s="56"/>
      <c r="HH754" s="56"/>
      <c r="HI754" s="56"/>
      <c r="HJ754" s="56"/>
      <c r="HK754" s="56"/>
      <c r="HL754" s="56"/>
      <c r="HM754" s="56"/>
      <c r="HN754" s="56"/>
      <c r="HO754" s="56"/>
      <c r="HP754" s="56"/>
      <c r="HQ754" s="56"/>
      <c r="HR754" s="56"/>
      <c r="HS754" s="56"/>
      <c r="HT754" s="630"/>
      <c r="HU754" s="630"/>
      <c r="HV754" s="56"/>
      <c r="HW754" s="56"/>
      <c r="HX754" s="56"/>
      <c r="HY754" s="56"/>
      <c r="HZ754" s="56"/>
      <c r="IA754" s="56"/>
      <c r="IB754" s="56"/>
      <c r="IC754" s="56"/>
      <c r="ID754" s="56"/>
      <c r="IE754" s="56"/>
      <c r="IF754" s="56"/>
      <c r="IG754" s="56"/>
      <c r="IH754" s="56"/>
      <c r="II754" s="56"/>
      <c r="IJ754" s="56"/>
      <c r="IK754" s="56"/>
      <c r="IL754" s="56"/>
      <c r="IM754" s="56"/>
      <c r="IN754" s="56"/>
      <c r="IO754" s="56"/>
      <c r="IP754" s="56"/>
      <c r="IQ754" s="56"/>
      <c r="IR754" s="56"/>
      <c r="IS754" s="56"/>
      <c r="IT754" s="56"/>
      <c r="IU754" s="56"/>
      <c r="IV754" s="56"/>
      <c r="IW754" s="56"/>
      <c r="IX754" s="56"/>
      <c r="IY754" s="56"/>
      <c r="IZ754" s="56"/>
      <c r="JA754" s="56"/>
      <c r="JB754" s="56"/>
    </row>
    <row r="755" spans="168:262" ht="19" hidden="1" customHeight="1">
      <c r="FL755" s="56"/>
      <c r="FM755" s="56"/>
      <c r="FN755" s="56"/>
      <c r="FO755" s="56"/>
      <c r="FP755" s="1228"/>
      <c r="FQ755" s="56"/>
      <c r="FR755" s="56"/>
      <c r="FS755" s="56"/>
      <c r="FT755" s="608"/>
      <c r="FU755" s="608"/>
      <c r="FV755" s="56"/>
      <c r="FW755" s="56"/>
      <c r="FX755" s="56"/>
      <c r="FY755" s="56"/>
      <c r="FZ755" s="56"/>
      <c r="GA755" s="56"/>
      <c r="GB755" s="56"/>
      <c r="GC755" s="56"/>
      <c r="GD755" s="56"/>
      <c r="GE755" s="608"/>
      <c r="GF755" s="56"/>
      <c r="GG755" s="56"/>
      <c r="GH755" s="56"/>
      <c r="GI755" s="56"/>
      <c r="GJ755" s="56"/>
      <c r="GK755" s="608"/>
      <c r="GL755" s="608"/>
      <c r="GM755" s="56"/>
      <c r="GN755" s="56"/>
      <c r="GO755" s="56"/>
      <c r="GP755" s="56"/>
      <c r="GQ755" s="56"/>
      <c r="GR755" s="56"/>
      <c r="GS755" s="56"/>
      <c r="GT755" s="56"/>
      <c r="GU755" s="56"/>
      <c r="GV755" s="56"/>
      <c r="GW755" s="56"/>
      <c r="GX755" s="629"/>
      <c r="GY755" s="630"/>
      <c r="GZ755" s="56"/>
      <c r="HA755" s="56"/>
      <c r="HB755" s="56"/>
      <c r="HC755" s="56"/>
      <c r="HD755" s="56"/>
      <c r="HE755" s="56"/>
      <c r="HF755" s="56"/>
      <c r="HG755" s="56"/>
      <c r="HH755" s="56"/>
      <c r="HI755" s="56"/>
      <c r="HJ755" s="56"/>
      <c r="HK755" s="56"/>
      <c r="HL755" s="56"/>
      <c r="HM755" s="56"/>
      <c r="HN755" s="56"/>
      <c r="HO755" s="56"/>
      <c r="HP755" s="56"/>
      <c r="HQ755" s="56"/>
      <c r="HR755" s="56"/>
      <c r="HS755" s="56"/>
      <c r="HT755" s="630"/>
      <c r="HU755" s="630"/>
      <c r="HV755" s="56"/>
      <c r="HW755" s="56"/>
      <c r="HX755" s="56"/>
      <c r="HY755" s="56"/>
      <c r="HZ755" s="56"/>
      <c r="IA755" s="56"/>
      <c r="IB755" s="56"/>
      <c r="IC755" s="56"/>
      <c r="ID755" s="56"/>
      <c r="IE755" s="56"/>
      <c r="IF755" s="56"/>
      <c r="IG755" s="56"/>
      <c r="IH755" s="56"/>
      <c r="II755" s="56"/>
      <c r="IJ755" s="56"/>
      <c r="IK755" s="56"/>
      <c r="IL755" s="56"/>
      <c r="IM755" s="56"/>
      <c r="IN755" s="56"/>
      <c r="IO755" s="56"/>
      <c r="IP755" s="56"/>
      <c r="IQ755" s="56"/>
      <c r="IR755" s="56"/>
      <c r="IS755" s="56"/>
      <c r="IT755" s="56"/>
      <c r="IU755" s="56"/>
      <c r="IV755" s="56"/>
      <c r="IW755" s="56"/>
      <c r="IX755" s="56"/>
      <c r="IY755" s="56"/>
      <c r="IZ755" s="56"/>
      <c r="JA755" s="56"/>
      <c r="JB755" s="56"/>
    </row>
    <row r="756" spans="168:262" ht="19" hidden="1" customHeight="1">
      <c r="FL756" s="56"/>
      <c r="FM756" s="56"/>
      <c r="FN756" s="56"/>
      <c r="FO756" s="56"/>
      <c r="FP756" s="1228"/>
      <c r="FQ756" s="56"/>
      <c r="FR756" s="56"/>
      <c r="FS756" s="56"/>
      <c r="FT756" s="608"/>
      <c r="FU756" s="608"/>
      <c r="FV756" s="56"/>
      <c r="FW756" s="56"/>
      <c r="FX756" s="56"/>
      <c r="FY756" s="56"/>
      <c r="FZ756" s="56"/>
      <c r="GA756" s="56"/>
      <c r="GB756" s="56"/>
      <c r="GC756" s="56"/>
      <c r="GD756" s="56"/>
      <c r="GE756" s="608"/>
      <c r="GF756" s="56"/>
      <c r="GG756" s="56"/>
      <c r="GH756" s="56"/>
      <c r="GI756" s="56"/>
      <c r="GJ756" s="56"/>
      <c r="GK756" s="608"/>
      <c r="GL756" s="608"/>
      <c r="GM756" s="56"/>
      <c r="GN756" s="56"/>
      <c r="GO756" s="56"/>
      <c r="GP756" s="56"/>
      <c r="GQ756" s="56"/>
      <c r="GR756" s="56"/>
      <c r="GS756" s="56"/>
      <c r="GT756" s="56"/>
      <c r="GU756" s="56"/>
      <c r="GV756" s="56"/>
      <c r="GW756" s="56"/>
      <c r="GX756" s="629"/>
      <c r="GY756" s="630"/>
      <c r="GZ756" s="56"/>
      <c r="HA756" s="56"/>
      <c r="HB756" s="56"/>
      <c r="HC756" s="56"/>
      <c r="HD756" s="56"/>
      <c r="HE756" s="56"/>
      <c r="HF756" s="56"/>
      <c r="HG756" s="56"/>
      <c r="HH756" s="56"/>
      <c r="HI756" s="56"/>
      <c r="HJ756" s="56"/>
      <c r="HK756" s="56"/>
      <c r="HL756" s="56"/>
      <c r="HM756" s="56"/>
      <c r="HN756" s="56"/>
      <c r="HO756" s="56"/>
      <c r="HP756" s="56"/>
      <c r="HQ756" s="56"/>
      <c r="HR756" s="56"/>
      <c r="HS756" s="56"/>
      <c r="HT756" s="630"/>
      <c r="HU756" s="630"/>
      <c r="HV756" s="56"/>
      <c r="HW756" s="56"/>
      <c r="HX756" s="56"/>
      <c r="HY756" s="56"/>
      <c r="HZ756" s="56"/>
      <c r="IA756" s="56"/>
      <c r="IB756" s="56"/>
      <c r="IC756" s="56"/>
      <c r="ID756" s="56"/>
      <c r="IE756" s="56"/>
      <c r="IF756" s="56"/>
      <c r="IG756" s="56"/>
      <c r="IH756" s="56"/>
      <c r="II756" s="56"/>
      <c r="IJ756" s="56"/>
      <c r="IK756" s="56"/>
      <c r="IL756" s="56"/>
      <c r="IM756" s="56"/>
      <c r="IN756" s="56"/>
      <c r="IO756" s="56"/>
      <c r="IP756" s="56"/>
      <c r="IQ756" s="56"/>
      <c r="IR756" s="56"/>
      <c r="IS756" s="56"/>
      <c r="IT756" s="56"/>
      <c r="IU756" s="56"/>
      <c r="IV756" s="56"/>
      <c r="IW756" s="56"/>
      <c r="IX756" s="56"/>
      <c r="IY756" s="56"/>
      <c r="IZ756" s="56"/>
      <c r="JA756" s="56"/>
      <c r="JB756" s="56"/>
    </row>
    <row r="757" spans="168:262" ht="19" hidden="1" customHeight="1">
      <c r="FL757" s="56"/>
      <c r="FM757" s="56"/>
      <c r="FN757" s="56"/>
      <c r="FO757" s="56"/>
      <c r="FP757" s="1228"/>
      <c r="FQ757" s="56"/>
      <c r="FR757" s="56"/>
      <c r="FS757" s="56"/>
      <c r="FT757" s="608"/>
      <c r="FU757" s="608"/>
      <c r="FV757" s="56"/>
      <c r="FW757" s="56"/>
      <c r="FX757" s="56"/>
      <c r="FY757" s="56"/>
      <c r="FZ757" s="56"/>
      <c r="GA757" s="56"/>
      <c r="GB757" s="56"/>
      <c r="GC757" s="56"/>
      <c r="GD757" s="56"/>
      <c r="GE757" s="608"/>
      <c r="GF757" s="56"/>
      <c r="GG757" s="56"/>
      <c r="GH757" s="56"/>
      <c r="GI757" s="56"/>
      <c r="GJ757" s="56"/>
      <c r="GK757" s="608"/>
      <c r="GL757" s="608"/>
      <c r="GM757" s="56"/>
      <c r="GN757" s="56"/>
      <c r="GO757" s="56"/>
      <c r="GP757" s="56"/>
      <c r="GQ757" s="56"/>
      <c r="GR757" s="56"/>
      <c r="GS757" s="56"/>
      <c r="GT757" s="56"/>
      <c r="GU757" s="56"/>
      <c r="GV757" s="56"/>
      <c r="GW757" s="56"/>
      <c r="GX757" s="629"/>
      <c r="GY757" s="630"/>
      <c r="GZ757" s="56"/>
      <c r="HA757" s="56"/>
      <c r="HB757" s="56"/>
      <c r="HC757" s="56"/>
      <c r="HD757" s="56"/>
      <c r="HE757" s="56"/>
      <c r="HF757" s="56"/>
      <c r="HG757" s="56"/>
      <c r="HH757" s="56"/>
      <c r="HI757" s="56"/>
      <c r="HJ757" s="56"/>
      <c r="HK757" s="56"/>
      <c r="HL757" s="56"/>
      <c r="HM757" s="56"/>
      <c r="HN757" s="56"/>
      <c r="HO757" s="56"/>
      <c r="HP757" s="56"/>
      <c r="HQ757" s="56"/>
      <c r="HR757" s="56"/>
      <c r="HS757" s="56"/>
      <c r="HT757" s="630"/>
      <c r="HU757" s="630"/>
      <c r="HV757" s="56"/>
      <c r="HW757" s="56"/>
      <c r="HX757" s="56"/>
      <c r="HY757" s="56"/>
      <c r="HZ757" s="56"/>
      <c r="IA757" s="56"/>
      <c r="IB757" s="56"/>
      <c r="IC757" s="56"/>
      <c r="ID757" s="56"/>
      <c r="IE757" s="56"/>
      <c r="IF757" s="56"/>
      <c r="IG757" s="56"/>
      <c r="IH757" s="56"/>
      <c r="II757" s="56"/>
      <c r="IJ757" s="56"/>
      <c r="IK757" s="56"/>
      <c r="IL757" s="56"/>
      <c r="IM757" s="56"/>
      <c r="IN757" s="56"/>
      <c r="IO757" s="56"/>
      <c r="IP757" s="56"/>
      <c r="IQ757" s="56"/>
      <c r="IR757" s="56"/>
      <c r="IS757" s="56"/>
      <c r="IT757" s="56"/>
      <c r="IU757" s="56"/>
      <c r="IV757" s="56"/>
      <c r="IW757" s="56"/>
      <c r="IX757" s="56"/>
      <c r="IY757" s="56"/>
      <c r="IZ757" s="56"/>
      <c r="JA757" s="56"/>
      <c r="JB757" s="56"/>
    </row>
    <row r="758" spans="168:262" ht="19" hidden="1" customHeight="1">
      <c r="FL758" s="56"/>
      <c r="FM758" s="56"/>
      <c r="FN758" s="56"/>
      <c r="FO758" s="56"/>
      <c r="FP758" s="1228"/>
      <c r="FQ758" s="56"/>
      <c r="FR758" s="56"/>
      <c r="FS758" s="56"/>
      <c r="FT758" s="608"/>
      <c r="FU758" s="608"/>
      <c r="FV758" s="56"/>
      <c r="FW758" s="56"/>
      <c r="FX758" s="56"/>
      <c r="FY758" s="56"/>
      <c r="FZ758" s="56"/>
      <c r="GA758" s="56"/>
      <c r="GB758" s="56"/>
      <c r="GC758" s="56"/>
      <c r="GD758" s="56"/>
      <c r="GE758" s="608"/>
      <c r="GF758" s="56"/>
      <c r="GG758" s="56"/>
      <c r="GH758" s="56"/>
      <c r="GI758" s="56"/>
      <c r="GJ758" s="56"/>
      <c r="GK758" s="608"/>
      <c r="GL758" s="608"/>
      <c r="GM758" s="56"/>
      <c r="GN758" s="56"/>
      <c r="GO758" s="56"/>
      <c r="GP758" s="56"/>
      <c r="GQ758" s="56"/>
      <c r="GR758" s="56"/>
      <c r="GS758" s="56"/>
      <c r="GT758" s="56"/>
      <c r="GU758" s="56"/>
      <c r="GV758" s="56"/>
      <c r="GW758" s="56"/>
      <c r="GX758" s="629"/>
      <c r="GY758" s="630"/>
      <c r="GZ758" s="56"/>
      <c r="HA758" s="56"/>
      <c r="HB758" s="56"/>
      <c r="HC758" s="56"/>
      <c r="HD758" s="56"/>
      <c r="HE758" s="56"/>
      <c r="HF758" s="56"/>
      <c r="HG758" s="56"/>
      <c r="HH758" s="56"/>
      <c r="HI758" s="56"/>
      <c r="HJ758" s="56"/>
      <c r="HK758" s="56"/>
      <c r="HL758" s="56"/>
      <c r="HM758" s="56"/>
      <c r="HN758" s="56"/>
      <c r="HO758" s="56"/>
      <c r="HP758" s="56"/>
      <c r="HQ758" s="56"/>
      <c r="HR758" s="56"/>
      <c r="HS758" s="56"/>
      <c r="HT758" s="630"/>
      <c r="HU758" s="630"/>
      <c r="HV758" s="56"/>
      <c r="HW758" s="56"/>
      <c r="HX758" s="56"/>
      <c r="HY758" s="56"/>
      <c r="HZ758" s="56"/>
      <c r="IA758" s="56"/>
      <c r="IB758" s="56"/>
      <c r="IC758" s="56"/>
      <c r="ID758" s="56"/>
      <c r="IE758" s="56"/>
      <c r="IF758" s="56"/>
      <c r="IG758" s="56"/>
      <c r="IH758" s="56"/>
      <c r="II758" s="56"/>
      <c r="IJ758" s="56"/>
      <c r="IK758" s="56"/>
      <c r="IL758" s="56"/>
      <c r="IM758" s="56"/>
      <c r="IN758" s="56"/>
      <c r="IO758" s="56"/>
      <c r="IP758" s="56"/>
      <c r="IQ758" s="56"/>
      <c r="IR758" s="56"/>
      <c r="IS758" s="56"/>
      <c r="IT758" s="56"/>
      <c r="IU758" s="56"/>
      <c r="IV758" s="56"/>
      <c r="IW758" s="56"/>
      <c r="IX758" s="56"/>
      <c r="IY758" s="56"/>
      <c r="IZ758" s="56"/>
      <c r="JA758" s="56"/>
      <c r="JB758" s="56"/>
    </row>
    <row r="759" spans="168:262" ht="19" hidden="1" customHeight="1">
      <c r="FL759" s="56"/>
      <c r="FM759" s="56"/>
      <c r="FN759" s="56"/>
      <c r="FO759" s="56"/>
      <c r="FP759" s="1228"/>
      <c r="FQ759" s="56"/>
      <c r="FR759" s="56"/>
      <c r="FS759" s="56"/>
      <c r="FT759" s="608"/>
      <c r="FU759" s="608"/>
      <c r="FV759" s="56"/>
      <c r="FW759" s="56"/>
      <c r="FX759" s="56"/>
      <c r="FY759" s="56"/>
      <c r="FZ759" s="56"/>
      <c r="GA759" s="56"/>
      <c r="GB759" s="56"/>
      <c r="GC759" s="56"/>
      <c r="GD759" s="56"/>
      <c r="GE759" s="608"/>
      <c r="GF759" s="56"/>
      <c r="GG759" s="56"/>
      <c r="GH759" s="56"/>
      <c r="GI759" s="56"/>
      <c r="GJ759" s="56"/>
      <c r="GK759" s="608"/>
      <c r="GL759" s="608"/>
      <c r="GM759" s="56"/>
      <c r="GN759" s="56"/>
      <c r="GO759" s="56"/>
      <c r="GP759" s="56"/>
      <c r="GQ759" s="56"/>
      <c r="GR759" s="56"/>
      <c r="GS759" s="56"/>
      <c r="GT759" s="56"/>
      <c r="GU759" s="56"/>
      <c r="GV759" s="56"/>
      <c r="GW759" s="56"/>
      <c r="GX759" s="629"/>
      <c r="GY759" s="630"/>
      <c r="GZ759" s="56"/>
      <c r="HA759" s="56"/>
      <c r="HB759" s="56"/>
      <c r="HC759" s="56"/>
      <c r="HD759" s="56"/>
      <c r="HE759" s="56"/>
      <c r="HF759" s="56"/>
      <c r="HG759" s="56"/>
      <c r="HH759" s="56"/>
      <c r="HI759" s="56"/>
      <c r="HJ759" s="56"/>
      <c r="HK759" s="56"/>
      <c r="HL759" s="56"/>
      <c r="HM759" s="56"/>
      <c r="HN759" s="56"/>
      <c r="HO759" s="56"/>
      <c r="HP759" s="56"/>
      <c r="HQ759" s="56"/>
      <c r="HR759" s="56"/>
      <c r="HS759" s="56"/>
      <c r="HT759" s="630"/>
      <c r="HU759" s="630"/>
      <c r="HV759" s="56"/>
      <c r="HW759" s="56"/>
      <c r="HX759" s="56"/>
      <c r="HY759" s="56"/>
      <c r="HZ759" s="56"/>
      <c r="IA759" s="56"/>
      <c r="IB759" s="56"/>
      <c r="IC759" s="56"/>
      <c r="ID759" s="56"/>
      <c r="IE759" s="56"/>
      <c r="IF759" s="56"/>
      <c r="IG759" s="56"/>
      <c r="IH759" s="56"/>
      <c r="II759" s="56"/>
      <c r="IJ759" s="56"/>
      <c r="IK759" s="56"/>
      <c r="IL759" s="56"/>
      <c r="IM759" s="56"/>
      <c r="IN759" s="56"/>
      <c r="IO759" s="56"/>
      <c r="IP759" s="56"/>
      <c r="IQ759" s="56"/>
      <c r="IR759" s="56"/>
      <c r="IS759" s="56"/>
      <c r="IT759" s="56"/>
      <c r="IU759" s="56"/>
      <c r="IV759" s="56"/>
      <c r="IW759" s="56"/>
      <c r="IX759" s="56"/>
      <c r="IY759" s="56"/>
      <c r="IZ759" s="56"/>
      <c r="JA759" s="56"/>
      <c r="JB759" s="56"/>
    </row>
    <row r="760" spans="168:262" ht="19" hidden="1" customHeight="1">
      <c r="FL760" s="56"/>
      <c r="FM760" s="56"/>
      <c r="FN760" s="56"/>
      <c r="FO760" s="56"/>
      <c r="FP760" s="1228"/>
      <c r="FQ760" s="56"/>
      <c r="FR760" s="56"/>
      <c r="FS760" s="56"/>
      <c r="FT760" s="608"/>
      <c r="FU760" s="608"/>
      <c r="FV760" s="56"/>
      <c r="FW760" s="56"/>
      <c r="FX760" s="56"/>
      <c r="FY760" s="56"/>
      <c r="FZ760" s="56"/>
      <c r="GA760" s="56"/>
      <c r="GB760" s="56"/>
      <c r="GC760" s="56"/>
      <c r="GD760" s="56"/>
      <c r="GE760" s="608"/>
      <c r="GF760" s="56"/>
      <c r="GG760" s="56"/>
      <c r="GH760" s="56"/>
      <c r="GI760" s="56"/>
      <c r="GJ760" s="56"/>
      <c r="GK760" s="608"/>
      <c r="GL760" s="608"/>
      <c r="GM760" s="56"/>
      <c r="GN760" s="56"/>
      <c r="GO760" s="56"/>
      <c r="GP760" s="56"/>
      <c r="GQ760" s="56"/>
      <c r="GR760" s="56"/>
      <c r="GS760" s="56"/>
      <c r="GT760" s="56"/>
      <c r="GU760" s="56"/>
      <c r="GV760" s="56"/>
      <c r="GW760" s="56"/>
      <c r="GX760" s="629"/>
      <c r="GY760" s="630"/>
      <c r="GZ760" s="56"/>
      <c r="HA760" s="56"/>
      <c r="HB760" s="56"/>
      <c r="HC760" s="56"/>
      <c r="HD760" s="56"/>
      <c r="HE760" s="56"/>
      <c r="HF760" s="56"/>
      <c r="HG760" s="56"/>
      <c r="HH760" s="56"/>
      <c r="HI760" s="56"/>
      <c r="HJ760" s="56"/>
      <c r="HK760" s="56"/>
      <c r="HL760" s="56"/>
      <c r="HM760" s="56"/>
      <c r="HN760" s="56"/>
      <c r="HO760" s="56"/>
      <c r="HP760" s="56"/>
      <c r="HQ760" s="56"/>
      <c r="HR760" s="56"/>
      <c r="HS760" s="56"/>
      <c r="HT760" s="630"/>
      <c r="HU760" s="630"/>
      <c r="HV760" s="56"/>
      <c r="HW760" s="56"/>
      <c r="HX760" s="56"/>
      <c r="HY760" s="56"/>
      <c r="HZ760" s="56"/>
      <c r="IA760" s="56"/>
      <c r="IB760" s="56"/>
      <c r="IC760" s="56"/>
      <c r="ID760" s="56"/>
      <c r="IE760" s="56"/>
      <c r="IF760" s="56"/>
      <c r="IG760" s="56"/>
      <c r="IH760" s="56"/>
      <c r="II760" s="56"/>
      <c r="IJ760" s="56"/>
      <c r="IK760" s="56"/>
      <c r="IL760" s="56"/>
      <c r="IM760" s="56"/>
      <c r="IN760" s="56"/>
      <c r="IO760" s="56"/>
      <c r="IP760" s="56"/>
      <c r="IQ760" s="56"/>
      <c r="IR760" s="56"/>
      <c r="IS760" s="56"/>
      <c r="IT760" s="56"/>
      <c r="IU760" s="56"/>
      <c r="IV760" s="56"/>
      <c r="IW760" s="56"/>
      <c r="IX760" s="56"/>
      <c r="IY760" s="56"/>
      <c r="IZ760" s="56"/>
      <c r="JA760" s="56"/>
      <c r="JB760" s="56"/>
    </row>
    <row r="761" spans="168:262" ht="19" hidden="1" customHeight="1">
      <c r="FL761" s="56"/>
      <c r="FM761" s="56"/>
      <c r="FN761" s="56"/>
      <c r="FO761" s="56"/>
      <c r="FP761" s="1228"/>
      <c r="FQ761" s="56"/>
      <c r="FR761" s="56"/>
      <c r="FS761" s="56"/>
      <c r="FT761" s="608"/>
      <c r="FU761" s="608"/>
      <c r="FV761" s="56"/>
      <c r="FW761" s="56"/>
      <c r="FX761" s="56"/>
      <c r="FY761" s="56"/>
      <c r="FZ761" s="56"/>
      <c r="GA761" s="56"/>
      <c r="GB761" s="56"/>
      <c r="GC761" s="56"/>
      <c r="GD761" s="56"/>
      <c r="GE761" s="608"/>
      <c r="GF761" s="56"/>
      <c r="GG761" s="56"/>
      <c r="GH761" s="56"/>
      <c r="GI761" s="56"/>
      <c r="GJ761" s="56"/>
      <c r="GK761" s="608"/>
      <c r="GL761" s="608"/>
      <c r="GM761" s="56"/>
      <c r="GN761" s="56"/>
      <c r="GO761" s="56"/>
      <c r="GP761" s="56"/>
      <c r="GQ761" s="56"/>
      <c r="GR761" s="56"/>
      <c r="GS761" s="56"/>
      <c r="GT761" s="56"/>
      <c r="GU761" s="56"/>
      <c r="GV761" s="56"/>
      <c r="GW761" s="56"/>
      <c r="GX761" s="629"/>
      <c r="GY761" s="630"/>
      <c r="GZ761" s="56"/>
      <c r="HA761" s="56"/>
      <c r="HB761" s="56"/>
      <c r="HC761" s="56"/>
      <c r="HD761" s="56"/>
      <c r="HE761" s="56"/>
      <c r="HF761" s="56"/>
      <c r="HG761" s="56"/>
      <c r="HH761" s="56"/>
      <c r="HI761" s="56"/>
      <c r="HJ761" s="56"/>
      <c r="HK761" s="56"/>
      <c r="HL761" s="56"/>
      <c r="HM761" s="56"/>
      <c r="HN761" s="56"/>
      <c r="HO761" s="56"/>
      <c r="HP761" s="56"/>
      <c r="HQ761" s="56"/>
      <c r="HR761" s="56"/>
      <c r="HS761" s="56"/>
      <c r="HT761" s="630"/>
      <c r="HU761" s="630"/>
      <c r="HV761" s="56"/>
      <c r="HW761" s="56"/>
      <c r="HX761" s="56"/>
      <c r="HY761" s="56"/>
      <c r="HZ761" s="56"/>
      <c r="IA761" s="56"/>
      <c r="IB761" s="56"/>
      <c r="IC761" s="56"/>
      <c r="ID761" s="56"/>
      <c r="IE761" s="56"/>
      <c r="IF761" s="56"/>
      <c r="IG761" s="56"/>
      <c r="IH761" s="56"/>
      <c r="II761" s="56"/>
      <c r="IJ761" s="56"/>
      <c r="IK761" s="56"/>
      <c r="IL761" s="56"/>
      <c r="IM761" s="56"/>
      <c r="IN761" s="56"/>
      <c r="IO761" s="56"/>
      <c r="IP761" s="56"/>
      <c r="IQ761" s="56"/>
      <c r="IR761" s="56"/>
      <c r="IS761" s="56"/>
      <c r="IT761" s="56"/>
      <c r="IU761" s="56"/>
      <c r="IV761" s="56"/>
      <c r="IW761" s="56"/>
      <c r="IX761" s="56"/>
      <c r="IY761" s="56"/>
      <c r="IZ761" s="56"/>
      <c r="JA761" s="56"/>
      <c r="JB761" s="56"/>
    </row>
    <row r="762" spans="168:262" ht="19" hidden="1" customHeight="1">
      <c r="FL762" s="56"/>
      <c r="FM762" s="56"/>
      <c r="FN762" s="56"/>
      <c r="FO762" s="56"/>
      <c r="FP762" s="1228"/>
      <c r="FQ762" s="56"/>
      <c r="FR762" s="56"/>
      <c r="FS762" s="56"/>
      <c r="FT762" s="608"/>
      <c r="FU762" s="608"/>
      <c r="FV762" s="56"/>
      <c r="FW762" s="56"/>
      <c r="FX762" s="56"/>
      <c r="FY762" s="56"/>
      <c r="FZ762" s="56"/>
      <c r="GA762" s="56"/>
      <c r="GB762" s="56"/>
      <c r="GC762" s="56"/>
      <c r="GD762" s="56"/>
      <c r="GE762" s="608"/>
      <c r="GF762" s="56"/>
      <c r="GG762" s="56"/>
      <c r="GH762" s="56"/>
      <c r="GI762" s="56"/>
      <c r="GJ762" s="56"/>
      <c r="GK762" s="608"/>
      <c r="GL762" s="608"/>
      <c r="GM762" s="56"/>
      <c r="GN762" s="56"/>
      <c r="GO762" s="56"/>
      <c r="GP762" s="56"/>
      <c r="GQ762" s="56"/>
      <c r="GR762" s="56"/>
      <c r="GS762" s="56"/>
      <c r="GT762" s="56"/>
      <c r="GU762" s="56"/>
      <c r="GV762" s="56"/>
      <c r="GW762" s="56"/>
      <c r="GX762" s="629"/>
      <c r="GY762" s="630"/>
      <c r="GZ762" s="56"/>
      <c r="HA762" s="56"/>
      <c r="HB762" s="56"/>
      <c r="HC762" s="56"/>
      <c r="HD762" s="56"/>
      <c r="HE762" s="56"/>
      <c r="HF762" s="56"/>
      <c r="HG762" s="56"/>
      <c r="HH762" s="56"/>
      <c r="HI762" s="56"/>
      <c r="HJ762" s="56"/>
      <c r="HK762" s="56"/>
      <c r="HL762" s="56"/>
      <c r="HM762" s="56"/>
      <c r="HN762" s="56"/>
      <c r="HO762" s="56"/>
      <c r="HP762" s="56"/>
      <c r="HQ762" s="56"/>
      <c r="HR762" s="56"/>
      <c r="HS762" s="56"/>
      <c r="HT762" s="630"/>
      <c r="HU762" s="630"/>
      <c r="HV762" s="56"/>
      <c r="HW762" s="56"/>
      <c r="HX762" s="56"/>
      <c r="HY762" s="56"/>
      <c r="HZ762" s="56"/>
      <c r="IA762" s="56"/>
      <c r="IB762" s="56"/>
      <c r="IC762" s="56"/>
      <c r="ID762" s="56"/>
      <c r="IE762" s="56"/>
      <c r="IF762" s="56"/>
      <c r="IG762" s="56"/>
      <c r="IH762" s="56"/>
      <c r="II762" s="56"/>
      <c r="IJ762" s="56"/>
      <c r="IK762" s="56"/>
      <c r="IL762" s="56"/>
      <c r="IM762" s="56"/>
      <c r="IN762" s="56"/>
      <c r="IO762" s="56"/>
      <c r="IP762" s="56"/>
      <c r="IQ762" s="56"/>
      <c r="IR762" s="56"/>
      <c r="IS762" s="56"/>
      <c r="IT762" s="56"/>
      <c r="IU762" s="56"/>
      <c r="IV762" s="56"/>
      <c r="IW762" s="56"/>
      <c r="IX762" s="56"/>
      <c r="IY762" s="56"/>
      <c r="IZ762" s="56"/>
      <c r="JA762" s="56"/>
      <c r="JB762" s="56"/>
    </row>
    <row r="763" spans="168:262" ht="19" hidden="1" customHeight="1">
      <c r="FL763" s="56"/>
      <c r="FM763" s="56"/>
      <c r="FN763" s="56"/>
      <c r="FO763" s="56"/>
      <c r="FP763" s="1228"/>
      <c r="FQ763" s="56"/>
      <c r="FR763" s="56"/>
      <c r="FS763" s="56"/>
      <c r="FT763" s="608"/>
      <c r="FU763" s="608"/>
      <c r="FV763" s="56"/>
      <c r="FW763" s="56"/>
      <c r="FX763" s="56"/>
      <c r="FY763" s="56"/>
      <c r="FZ763" s="56"/>
      <c r="GA763" s="56"/>
      <c r="GB763" s="56"/>
      <c r="GC763" s="56"/>
      <c r="GD763" s="56"/>
      <c r="GE763" s="608"/>
      <c r="GF763" s="56"/>
      <c r="GG763" s="56"/>
      <c r="GH763" s="56"/>
      <c r="GI763" s="56"/>
      <c r="GJ763" s="56"/>
      <c r="GK763" s="608"/>
      <c r="GL763" s="608"/>
      <c r="GM763" s="56"/>
      <c r="GN763" s="56"/>
      <c r="GO763" s="56"/>
      <c r="GP763" s="56"/>
      <c r="GQ763" s="56"/>
      <c r="GR763" s="56"/>
      <c r="GS763" s="56"/>
      <c r="GT763" s="56"/>
      <c r="GU763" s="56"/>
      <c r="GV763" s="56"/>
      <c r="GW763" s="56"/>
      <c r="GX763" s="629"/>
      <c r="GY763" s="630"/>
      <c r="GZ763" s="56"/>
      <c r="HA763" s="56"/>
      <c r="HB763" s="56"/>
      <c r="HC763" s="56"/>
      <c r="HD763" s="56"/>
      <c r="HE763" s="56"/>
      <c r="HF763" s="56"/>
      <c r="HG763" s="56"/>
      <c r="HH763" s="56"/>
      <c r="HI763" s="56"/>
      <c r="HJ763" s="56"/>
      <c r="HK763" s="56"/>
      <c r="HL763" s="56"/>
      <c r="HM763" s="56"/>
      <c r="HN763" s="56"/>
      <c r="HO763" s="56"/>
      <c r="HP763" s="56"/>
      <c r="HQ763" s="56"/>
      <c r="HR763" s="56"/>
      <c r="HS763" s="56"/>
      <c r="HT763" s="630"/>
      <c r="HU763" s="630"/>
      <c r="HV763" s="56"/>
      <c r="HW763" s="56"/>
      <c r="HX763" s="56"/>
      <c r="HY763" s="56"/>
      <c r="HZ763" s="56"/>
      <c r="IA763" s="56"/>
      <c r="IB763" s="56"/>
      <c r="IC763" s="56"/>
      <c r="ID763" s="56"/>
      <c r="IE763" s="56"/>
      <c r="IF763" s="56"/>
      <c r="IG763" s="56"/>
      <c r="IH763" s="56"/>
      <c r="II763" s="56"/>
      <c r="IJ763" s="56"/>
      <c r="IK763" s="56"/>
      <c r="IL763" s="56"/>
      <c r="IM763" s="56"/>
      <c r="IN763" s="56"/>
      <c r="IO763" s="56"/>
      <c r="IP763" s="56"/>
      <c r="IQ763" s="56"/>
      <c r="IR763" s="56"/>
      <c r="IS763" s="56"/>
      <c r="IT763" s="56"/>
      <c r="IU763" s="56"/>
      <c r="IV763" s="56"/>
      <c r="IW763" s="56"/>
      <c r="IX763" s="56"/>
      <c r="IY763" s="56"/>
      <c r="IZ763" s="56"/>
      <c r="JA763" s="56"/>
      <c r="JB763" s="56"/>
    </row>
    <row r="764" spans="168:262" ht="19" hidden="1" customHeight="1">
      <c r="FL764" s="56"/>
      <c r="FM764" s="56"/>
      <c r="FN764" s="56"/>
      <c r="FO764" s="56"/>
      <c r="FP764" s="1228"/>
      <c r="FQ764" s="56"/>
      <c r="FR764" s="56"/>
      <c r="FS764" s="56"/>
      <c r="FT764" s="608"/>
      <c r="FU764" s="608"/>
      <c r="FV764" s="56"/>
      <c r="FW764" s="56"/>
      <c r="FX764" s="56"/>
      <c r="FY764" s="56"/>
      <c r="FZ764" s="56"/>
      <c r="GA764" s="56"/>
      <c r="GB764" s="56"/>
      <c r="GC764" s="56"/>
      <c r="GD764" s="56"/>
      <c r="GE764" s="608"/>
      <c r="GF764" s="56"/>
      <c r="GG764" s="56"/>
      <c r="GH764" s="56"/>
      <c r="GI764" s="56"/>
      <c r="GJ764" s="56"/>
      <c r="GK764" s="608"/>
      <c r="GL764" s="608"/>
      <c r="GM764" s="56"/>
      <c r="GN764" s="56"/>
      <c r="GO764" s="56"/>
      <c r="GP764" s="56"/>
      <c r="GQ764" s="56"/>
      <c r="GR764" s="56"/>
      <c r="GS764" s="56"/>
      <c r="GT764" s="56"/>
      <c r="GU764" s="56"/>
      <c r="GV764" s="56"/>
      <c r="GW764" s="56"/>
      <c r="GX764" s="629"/>
      <c r="GY764" s="630"/>
      <c r="GZ764" s="56"/>
      <c r="HA764" s="56"/>
      <c r="HB764" s="56"/>
      <c r="HC764" s="56"/>
      <c r="HD764" s="56"/>
      <c r="HE764" s="56"/>
      <c r="HF764" s="56"/>
      <c r="HG764" s="56"/>
      <c r="HH764" s="56"/>
      <c r="HI764" s="56"/>
      <c r="HJ764" s="56"/>
      <c r="HK764" s="56"/>
      <c r="HL764" s="56"/>
      <c r="HM764" s="56"/>
      <c r="HN764" s="56"/>
      <c r="HO764" s="56"/>
      <c r="HP764" s="56"/>
      <c r="HQ764" s="56"/>
      <c r="HR764" s="56"/>
      <c r="HS764" s="56"/>
      <c r="HT764" s="630"/>
      <c r="HU764" s="630"/>
      <c r="HV764" s="56"/>
      <c r="HW764" s="56"/>
      <c r="HX764" s="56"/>
      <c r="HY764" s="56"/>
      <c r="HZ764" s="56"/>
      <c r="IA764" s="56"/>
      <c r="IB764" s="56"/>
      <c r="IC764" s="56"/>
      <c r="ID764" s="56"/>
      <c r="IE764" s="56"/>
      <c r="IF764" s="56"/>
      <c r="IG764" s="56"/>
      <c r="IH764" s="56"/>
      <c r="II764" s="56"/>
      <c r="IJ764" s="56"/>
      <c r="IK764" s="56"/>
      <c r="IL764" s="56"/>
      <c r="IM764" s="56"/>
      <c r="IN764" s="56"/>
      <c r="IO764" s="56"/>
      <c r="IP764" s="56"/>
      <c r="IQ764" s="56"/>
      <c r="IR764" s="56"/>
      <c r="IS764" s="56"/>
      <c r="IT764" s="56"/>
      <c r="IU764" s="56"/>
      <c r="IV764" s="56"/>
      <c r="IW764" s="56"/>
      <c r="IX764" s="56"/>
      <c r="IY764" s="56"/>
      <c r="IZ764" s="56"/>
      <c r="JA764" s="56"/>
      <c r="JB764" s="56"/>
    </row>
    <row r="765" spans="168:262" ht="19" hidden="1" customHeight="1">
      <c r="FL765" s="56"/>
      <c r="FM765" s="56"/>
      <c r="FN765" s="56"/>
      <c r="FO765" s="56"/>
      <c r="FP765" s="1228"/>
      <c r="FQ765" s="56"/>
      <c r="FR765" s="56"/>
      <c r="FS765" s="56"/>
      <c r="FT765" s="608"/>
      <c r="FU765" s="608"/>
      <c r="FV765" s="56"/>
      <c r="FW765" s="56"/>
      <c r="FX765" s="56"/>
      <c r="FY765" s="56"/>
      <c r="FZ765" s="56"/>
      <c r="GA765" s="56"/>
      <c r="GB765" s="56"/>
      <c r="GC765" s="56"/>
      <c r="GD765" s="56"/>
      <c r="GE765" s="608"/>
      <c r="GF765" s="56"/>
      <c r="GG765" s="56"/>
      <c r="GH765" s="56"/>
      <c r="GI765" s="56"/>
      <c r="GJ765" s="56"/>
      <c r="GK765" s="608"/>
      <c r="GL765" s="608"/>
      <c r="GM765" s="56"/>
      <c r="GN765" s="56"/>
      <c r="GO765" s="56"/>
      <c r="GP765" s="56"/>
      <c r="GQ765" s="56"/>
      <c r="GR765" s="56"/>
      <c r="GS765" s="56"/>
      <c r="GT765" s="56"/>
      <c r="GU765" s="56"/>
      <c r="GV765" s="56"/>
      <c r="GW765" s="56"/>
      <c r="GX765" s="629"/>
      <c r="GY765" s="630"/>
      <c r="GZ765" s="56"/>
      <c r="HA765" s="56"/>
      <c r="HB765" s="56"/>
      <c r="HC765" s="56"/>
      <c r="HD765" s="56"/>
      <c r="HE765" s="56"/>
      <c r="HF765" s="56"/>
      <c r="HG765" s="56"/>
      <c r="HH765" s="56"/>
      <c r="HI765" s="56"/>
      <c r="HJ765" s="56"/>
      <c r="HK765" s="56"/>
      <c r="HL765" s="56"/>
      <c r="HM765" s="56"/>
      <c r="HN765" s="56"/>
      <c r="HO765" s="56"/>
      <c r="HP765" s="56"/>
      <c r="HQ765" s="56"/>
      <c r="HR765" s="56"/>
      <c r="HS765" s="56"/>
      <c r="HT765" s="630"/>
      <c r="HU765" s="630"/>
      <c r="HV765" s="56"/>
      <c r="HW765" s="56"/>
      <c r="HX765" s="56"/>
      <c r="HY765" s="56"/>
      <c r="HZ765" s="56"/>
      <c r="IA765" s="56"/>
      <c r="IB765" s="56"/>
      <c r="IC765" s="56"/>
      <c r="ID765" s="56"/>
      <c r="IE765" s="56"/>
      <c r="IF765" s="56"/>
      <c r="IG765" s="56"/>
      <c r="IH765" s="56"/>
      <c r="II765" s="56"/>
      <c r="IJ765" s="56"/>
      <c r="IK765" s="56"/>
      <c r="IL765" s="56"/>
      <c r="IM765" s="56"/>
      <c r="IN765" s="56"/>
      <c r="IO765" s="56"/>
      <c r="IP765" s="56"/>
      <c r="IQ765" s="56"/>
      <c r="IR765" s="56"/>
      <c r="IS765" s="56"/>
      <c r="IT765" s="56"/>
      <c r="IU765" s="56"/>
      <c r="IV765" s="56"/>
      <c r="IW765" s="56"/>
      <c r="IX765" s="56"/>
      <c r="IY765" s="56"/>
      <c r="IZ765" s="56"/>
      <c r="JA765" s="56"/>
      <c r="JB765" s="56"/>
    </row>
    <row r="766" spans="168:262" ht="19" hidden="1" customHeight="1">
      <c r="FL766" s="56"/>
      <c r="FM766" s="56"/>
      <c r="FN766" s="56"/>
      <c r="FO766" s="56"/>
      <c r="FP766" s="1228"/>
      <c r="FQ766" s="56"/>
      <c r="FR766" s="56"/>
      <c r="FS766" s="56"/>
      <c r="FT766" s="608"/>
      <c r="FU766" s="608"/>
      <c r="FV766" s="56"/>
      <c r="FW766" s="56"/>
      <c r="FX766" s="56"/>
      <c r="FY766" s="56"/>
      <c r="FZ766" s="56"/>
      <c r="GA766" s="56"/>
      <c r="GB766" s="56"/>
      <c r="GC766" s="56"/>
      <c r="GD766" s="56"/>
      <c r="GE766" s="608"/>
      <c r="GF766" s="56"/>
      <c r="GG766" s="56"/>
      <c r="GH766" s="56"/>
      <c r="GI766" s="56"/>
      <c r="GJ766" s="56"/>
      <c r="GK766" s="608"/>
      <c r="GL766" s="608"/>
      <c r="GM766" s="56"/>
      <c r="GN766" s="56"/>
      <c r="GO766" s="56"/>
      <c r="GP766" s="56"/>
      <c r="GQ766" s="56"/>
      <c r="GR766" s="56"/>
      <c r="GS766" s="56"/>
      <c r="GT766" s="56"/>
      <c r="GU766" s="56"/>
      <c r="GV766" s="56"/>
      <c r="GW766" s="56"/>
      <c r="GX766" s="629"/>
      <c r="GY766" s="630"/>
      <c r="GZ766" s="56"/>
      <c r="HA766" s="56"/>
      <c r="HB766" s="56"/>
      <c r="HC766" s="56"/>
      <c r="HD766" s="56"/>
      <c r="HE766" s="56"/>
      <c r="HF766" s="56"/>
      <c r="HG766" s="56"/>
      <c r="HH766" s="56"/>
      <c r="HI766" s="56"/>
      <c r="HJ766" s="56"/>
      <c r="HK766" s="56"/>
      <c r="HL766" s="56"/>
      <c r="HM766" s="56"/>
      <c r="HN766" s="56"/>
      <c r="HO766" s="56"/>
      <c r="HP766" s="56"/>
      <c r="HQ766" s="56"/>
      <c r="HR766" s="56"/>
      <c r="HS766" s="56"/>
      <c r="HT766" s="630"/>
      <c r="HU766" s="630"/>
      <c r="HV766" s="56"/>
      <c r="HW766" s="56"/>
      <c r="HX766" s="56"/>
      <c r="HY766" s="56"/>
      <c r="HZ766" s="56"/>
      <c r="IA766" s="56"/>
      <c r="IB766" s="56"/>
      <c r="IC766" s="56"/>
      <c r="ID766" s="56"/>
      <c r="IE766" s="56"/>
      <c r="IF766" s="56"/>
      <c r="IG766" s="56"/>
      <c r="IH766" s="56"/>
      <c r="II766" s="56"/>
      <c r="IJ766" s="56"/>
      <c r="IK766" s="56"/>
      <c r="IL766" s="56"/>
      <c r="IM766" s="56"/>
      <c r="IN766" s="56"/>
      <c r="IO766" s="56"/>
      <c r="IP766" s="56"/>
      <c r="IQ766" s="56"/>
      <c r="IR766" s="56"/>
      <c r="IS766" s="56"/>
      <c r="IT766" s="56"/>
      <c r="IU766" s="56"/>
      <c r="IV766" s="56"/>
      <c r="IW766" s="56"/>
      <c r="IX766" s="56"/>
      <c r="IY766" s="56"/>
      <c r="IZ766" s="56"/>
      <c r="JA766" s="56"/>
      <c r="JB766" s="56"/>
    </row>
    <row r="767" spans="168:262" ht="19" hidden="1" customHeight="1">
      <c r="FL767" s="56"/>
      <c r="FM767" s="56"/>
      <c r="FN767" s="56"/>
      <c r="FO767" s="56"/>
      <c r="FP767" s="1228"/>
      <c r="FQ767" s="56"/>
      <c r="FR767" s="56"/>
      <c r="FS767" s="56"/>
      <c r="FT767" s="608"/>
      <c r="FU767" s="608"/>
      <c r="FV767" s="56"/>
      <c r="FW767" s="56"/>
      <c r="FX767" s="56"/>
      <c r="FY767" s="56"/>
      <c r="FZ767" s="56"/>
      <c r="GA767" s="56"/>
      <c r="GB767" s="56"/>
      <c r="GC767" s="56"/>
      <c r="GD767" s="56"/>
      <c r="GE767" s="608"/>
      <c r="GF767" s="56"/>
      <c r="GG767" s="56"/>
      <c r="GH767" s="56"/>
      <c r="GI767" s="56"/>
      <c r="GJ767" s="56"/>
      <c r="GK767" s="608"/>
      <c r="GL767" s="608"/>
      <c r="GM767" s="56"/>
      <c r="GN767" s="56"/>
      <c r="GO767" s="56"/>
      <c r="GP767" s="56"/>
      <c r="GQ767" s="56"/>
      <c r="GR767" s="56"/>
      <c r="GS767" s="56"/>
      <c r="GT767" s="56"/>
      <c r="GU767" s="56"/>
      <c r="GV767" s="56"/>
      <c r="GW767" s="56"/>
      <c r="GX767" s="629"/>
      <c r="GY767" s="630"/>
      <c r="GZ767" s="56"/>
      <c r="HA767" s="56"/>
      <c r="HB767" s="56"/>
      <c r="HC767" s="56"/>
      <c r="HD767" s="56"/>
      <c r="HE767" s="56"/>
      <c r="HF767" s="56"/>
      <c r="HG767" s="56"/>
      <c r="HH767" s="56"/>
      <c r="HI767" s="56"/>
      <c r="HJ767" s="56"/>
      <c r="HK767" s="56"/>
      <c r="HL767" s="56"/>
      <c r="HM767" s="56"/>
      <c r="HN767" s="56"/>
      <c r="HO767" s="56"/>
      <c r="HP767" s="56"/>
      <c r="HQ767" s="56"/>
      <c r="HR767" s="56"/>
      <c r="HS767" s="56"/>
      <c r="HT767" s="630"/>
      <c r="HU767" s="630"/>
      <c r="HV767" s="56"/>
      <c r="HW767" s="56"/>
      <c r="HX767" s="56"/>
      <c r="HY767" s="56"/>
      <c r="HZ767" s="56"/>
      <c r="IA767" s="56"/>
      <c r="IB767" s="56"/>
      <c r="IC767" s="56"/>
      <c r="ID767" s="56"/>
      <c r="IE767" s="56"/>
      <c r="IF767" s="56"/>
      <c r="IG767" s="56"/>
      <c r="IH767" s="56"/>
      <c r="II767" s="56"/>
      <c r="IJ767" s="56"/>
      <c r="IK767" s="56"/>
      <c r="IL767" s="56"/>
      <c r="IM767" s="56"/>
      <c r="IN767" s="56"/>
      <c r="IO767" s="56"/>
      <c r="IP767" s="56"/>
      <c r="IQ767" s="56"/>
      <c r="IR767" s="56"/>
      <c r="IS767" s="56"/>
      <c r="IT767" s="56"/>
      <c r="IU767" s="56"/>
      <c r="IV767" s="56"/>
      <c r="IW767" s="56"/>
      <c r="IX767" s="56"/>
      <c r="IY767" s="56"/>
      <c r="IZ767" s="56"/>
      <c r="JA767" s="56"/>
      <c r="JB767" s="56"/>
    </row>
    <row r="768" spans="168:262" ht="19" hidden="1" customHeight="1">
      <c r="FL768" s="56"/>
      <c r="FM768" s="56"/>
      <c r="FN768" s="56"/>
      <c r="FO768" s="56"/>
      <c r="FP768" s="1228"/>
      <c r="FQ768" s="56"/>
      <c r="FR768" s="56"/>
      <c r="FS768" s="56"/>
      <c r="FT768" s="608"/>
      <c r="FU768" s="608"/>
      <c r="FV768" s="56"/>
      <c r="FW768" s="56"/>
      <c r="FX768" s="56"/>
      <c r="FY768" s="56"/>
      <c r="FZ768" s="56"/>
      <c r="GA768" s="56"/>
      <c r="GB768" s="56"/>
      <c r="GC768" s="56"/>
      <c r="GD768" s="56"/>
      <c r="GE768" s="608"/>
      <c r="GF768" s="56"/>
      <c r="GG768" s="56"/>
      <c r="GH768" s="56"/>
      <c r="GI768" s="56"/>
      <c r="GJ768" s="56"/>
      <c r="GK768" s="608"/>
      <c r="GL768" s="608"/>
      <c r="GM768" s="56"/>
      <c r="GN768" s="56"/>
      <c r="GO768" s="56"/>
      <c r="GP768" s="56"/>
      <c r="GQ768" s="56"/>
      <c r="GR768" s="56"/>
      <c r="GS768" s="56"/>
      <c r="GT768" s="56"/>
      <c r="GU768" s="56"/>
      <c r="GV768" s="56"/>
      <c r="GW768" s="56"/>
      <c r="GX768" s="629"/>
      <c r="GY768" s="630"/>
      <c r="GZ768" s="56"/>
      <c r="HA768" s="56"/>
      <c r="HB768" s="56"/>
      <c r="HC768" s="56"/>
      <c r="HD768" s="56"/>
      <c r="HE768" s="56"/>
      <c r="HF768" s="56"/>
      <c r="HG768" s="56"/>
      <c r="HH768" s="56"/>
      <c r="HI768" s="56"/>
      <c r="HJ768" s="56"/>
      <c r="HK768" s="56"/>
      <c r="HL768" s="56"/>
      <c r="HM768" s="56"/>
      <c r="HN768" s="56"/>
      <c r="HO768" s="56"/>
      <c r="HP768" s="56"/>
      <c r="HQ768" s="56"/>
      <c r="HR768" s="56"/>
      <c r="HS768" s="56"/>
      <c r="HT768" s="630"/>
      <c r="HU768" s="630"/>
      <c r="HV768" s="56"/>
      <c r="HW768" s="56"/>
      <c r="HX768" s="56"/>
      <c r="HY768" s="56"/>
      <c r="HZ768" s="56"/>
      <c r="IA768" s="56"/>
      <c r="IB768" s="56"/>
      <c r="IC768" s="56"/>
      <c r="ID768" s="56"/>
      <c r="IE768" s="56"/>
      <c r="IF768" s="56"/>
      <c r="IG768" s="56"/>
      <c r="IH768" s="56"/>
      <c r="II768" s="56"/>
      <c r="IJ768" s="56"/>
      <c r="IK768" s="56"/>
      <c r="IL768" s="56"/>
      <c r="IM768" s="56"/>
      <c r="IN768" s="56"/>
      <c r="IO768" s="56"/>
      <c r="IP768" s="56"/>
      <c r="IQ768" s="56"/>
      <c r="IR768" s="56"/>
      <c r="IS768" s="56"/>
      <c r="IT768" s="56"/>
      <c r="IU768" s="56"/>
      <c r="IV768" s="56"/>
      <c r="IW768" s="56"/>
      <c r="IX768" s="56"/>
      <c r="IY768" s="56"/>
      <c r="IZ768" s="56"/>
      <c r="JA768" s="56"/>
      <c r="JB768" s="56"/>
    </row>
    <row r="769" spans="168:262" ht="19" hidden="1" customHeight="1">
      <c r="FL769" s="56"/>
      <c r="FM769" s="56"/>
      <c r="FN769" s="56"/>
      <c r="FO769" s="56"/>
      <c r="FP769" s="1228"/>
      <c r="FQ769" s="56"/>
      <c r="FR769" s="56"/>
      <c r="FS769" s="56"/>
      <c r="FT769" s="608"/>
      <c r="FU769" s="608"/>
      <c r="FV769" s="56"/>
      <c r="FW769" s="56"/>
      <c r="FX769" s="56"/>
      <c r="FY769" s="56"/>
      <c r="FZ769" s="56"/>
      <c r="GA769" s="56"/>
      <c r="GB769" s="56"/>
      <c r="GC769" s="56"/>
      <c r="GD769" s="56"/>
      <c r="GE769" s="608"/>
      <c r="GF769" s="56"/>
      <c r="GG769" s="56"/>
      <c r="GH769" s="56"/>
      <c r="GI769" s="56"/>
      <c r="GJ769" s="56"/>
      <c r="GK769" s="608"/>
      <c r="GL769" s="608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629"/>
      <c r="GY769" s="630"/>
      <c r="GZ769" s="56"/>
      <c r="HA769" s="56"/>
      <c r="HB769" s="56"/>
      <c r="HC769" s="56"/>
      <c r="HD769" s="56"/>
      <c r="HE769" s="56"/>
      <c r="HF769" s="56"/>
      <c r="HG769" s="56"/>
      <c r="HH769" s="56"/>
      <c r="HI769" s="56"/>
      <c r="HJ769" s="56"/>
      <c r="HK769" s="56"/>
      <c r="HL769" s="56"/>
      <c r="HM769" s="56"/>
      <c r="HN769" s="56"/>
      <c r="HO769" s="56"/>
      <c r="HP769" s="56"/>
      <c r="HQ769" s="56"/>
      <c r="HR769" s="56"/>
      <c r="HS769" s="56"/>
      <c r="HT769" s="630"/>
      <c r="HU769" s="630"/>
      <c r="HV769" s="56"/>
      <c r="HW769" s="56"/>
      <c r="HX769" s="56"/>
      <c r="HY769" s="56"/>
      <c r="HZ769" s="56"/>
      <c r="IA769" s="56"/>
      <c r="IB769" s="56"/>
      <c r="IC769" s="56"/>
      <c r="ID769" s="56"/>
      <c r="IE769" s="56"/>
      <c r="IF769" s="56"/>
      <c r="IG769" s="56"/>
      <c r="IH769" s="56"/>
      <c r="II769" s="56"/>
      <c r="IJ769" s="56"/>
      <c r="IK769" s="56"/>
      <c r="IL769" s="56"/>
      <c r="IM769" s="56"/>
      <c r="IN769" s="56"/>
      <c r="IO769" s="56"/>
      <c r="IP769" s="56"/>
      <c r="IQ769" s="56"/>
      <c r="IR769" s="56"/>
      <c r="IS769" s="56"/>
      <c r="IT769" s="56"/>
      <c r="IU769" s="56"/>
      <c r="IV769" s="56"/>
      <c r="IW769" s="56"/>
      <c r="IX769" s="56"/>
      <c r="IY769" s="56"/>
      <c r="IZ769" s="56"/>
      <c r="JA769" s="56"/>
      <c r="JB769" s="56"/>
    </row>
    <row r="770" spans="168:262" ht="19" hidden="1" customHeight="1">
      <c r="FL770" s="56"/>
      <c r="FM770" s="56"/>
      <c r="FN770" s="56"/>
      <c r="FO770" s="56"/>
      <c r="FP770" s="1228"/>
      <c r="FQ770" s="56"/>
      <c r="FR770" s="56"/>
      <c r="FS770" s="56"/>
      <c r="FT770" s="608"/>
      <c r="FU770" s="608"/>
      <c r="FV770" s="56"/>
      <c r="FW770" s="56"/>
      <c r="FX770" s="56"/>
      <c r="FY770" s="56"/>
      <c r="FZ770" s="56"/>
      <c r="GA770" s="56"/>
      <c r="GB770" s="56"/>
      <c r="GC770" s="56"/>
      <c r="GD770" s="56"/>
      <c r="GE770" s="608"/>
      <c r="GF770" s="56"/>
      <c r="GG770" s="56"/>
      <c r="GH770" s="56"/>
      <c r="GI770" s="56"/>
      <c r="GJ770" s="56"/>
      <c r="GK770" s="608"/>
      <c r="GL770" s="608"/>
      <c r="GM770" s="56"/>
      <c r="GN770" s="56"/>
      <c r="GO770" s="56"/>
      <c r="GP770" s="56"/>
      <c r="GQ770" s="56"/>
      <c r="GR770" s="56"/>
      <c r="GS770" s="56"/>
      <c r="GT770" s="56"/>
      <c r="GU770" s="56"/>
      <c r="GV770" s="56"/>
      <c r="GW770" s="56"/>
      <c r="GX770" s="629"/>
      <c r="GY770" s="630"/>
      <c r="GZ770" s="56"/>
      <c r="HA770" s="56"/>
      <c r="HB770" s="56"/>
      <c r="HC770" s="56"/>
      <c r="HD770" s="56"/>
      <c r="HE770" s="56"/>
      <c r="HF770" s="56"/>
      <c r="HG770" s="56"/>
      <c r="HH770" s="56"/>
      <c r="HI770" s="56"/>
      <c r="HJ770" s="56"/>
      <c r="HK770" s="56"/>
      <c r="HL770" s="56"/>
      <c r="HM770" s="56"/>
      <c r="HN770" s="56"/>
      <c r="HO770" s="56"/>
      <c r="HP770" s="56"/>
      <c r="HQ770" s="56"/>
      <c r="HR770" s="56"/>
      <c r="HS770" s="56"/>
      <c r="HT770" s="630"/>
      <c r="HU770" s="630"/>
      <c r="HV770" s="56"/>
      <c r="HW770" s="56"/>
      <c r="HX770" s="56"/>
      <c r="HY770" s="56"/>
      <c r="HZ770" s="56"/>
      <c r="IA770" s="56"/>
      <c r="IB770" s="56"/>
      <c r="IC770" s="56"/>
      <c r="ID770" s="56"/>
      <c r="IE770" s="56"/>
      <c r="IF770" s="56"/>
      <c r="IG770" s="56"/>
      <c r="IH770" s="56"/>
      <c r="II770" s="56"/>
      <c r="IJ770" s="56"/>
      <c r="IK770" s="56"/>
      <c r="IL770" s="56"/>
      <c r="IM770" s="56"/>
      <c r="IN770" s="56"/>
      <c r="IO770" s="56"/>
      <c r="IP770" s="56"/>
      <c r="IQ770" s="56"/>
      <c r="IR770" s="56"/>
      <c r="IS770" s="56"/>
      <c r="IT770" s="56"/>
      <c r="IU770" s="56"/>
      <c r="IV770" s="56"/>
      <c r="IW770" s="56"/>
      <c r="IX770" s="56"/>
      <c r="IY770" s="56"/>
      <c r="IZ770" s="56"/>
      <c r="JA770" s="56"/>
      <c r="JB770" s="56"/>
    </row>
    <row r="771" spans="168:262" ht="19" hidden="1" customHeight="1">
      <c r="FL771" s="56"/>
      <c r="FM771" s="56"/>
      <c r="FN771" s="56"/>
      <c r="FO771" s="56"/>
      <c r="FP771" s="1228"/>
      <c r="FQ771" s="56"/>
      <c r="FR771" s="56"/>
      <c r="FS771" s="56"/>
      <c r="FT771" s="608"/>
      <c r="FU771" s="608"/>
      <c r="FV771" s="56"/>
      <c r="FW771" s="56"/>
      <c r="FX771" s="56"/>
      <c r="FY771" s="56"/>
      <c r="FZ771" s="56"/>
      <c r="GA771" s="56"/>
      <c r="GB771" s="56"/>
      <c r="GC771" s="56"/>
      <c r="GD771" s="56"/>
      <c r="GE771" s="608"/>
      <c r="GF771" s="56"/>
      <c r="GG771" s="56"/>
      <c r="GH771" s="56"/>
      <c r="GI771" s="56"/>
      <c r="GJ771" s="56"/>
      <c r="GK771" s="608"/>
      <c r="GL771" s="608"/>
      <c r="GM771" s="56"/>
      <c r="GN771" s="56"/>
      <c r="GO771" s="56"/>
      <c r="GP771" s="56"/>
      <c r="GQ771" s="56"/>
      <c r="GR771" s="56"/>
      <c r="GS771" s="56"/>
      <c r="GT771" s="56"/>
      <c r="GU771" s="56"/>
      <c r="GV771" s="56"/>
      <c r="GW771" s="56"/>
      <c r="GX771" s="629"/>
      <c r="GY771" s="630"/>
      <c r="GZ771" s="56"/>
      <c r="HA771" s="56"/>
      <c r="HB771" s="56"/>
      <c r="HC771" s="56"/>
      <c r="HD771" s="56"/>
      <c r="HE771" s="56"/>
      <c r="HF771" s="56"/>
      <c r="HG771" s="56"/>
      <c r="HH771" s="56"/>
      <c r="HI771" s="56"/>
      <c r="HJ771" s="56"/>
      <c r="HK771" s="56"/>
      <c r="HL771" s="56"/>
      <c r="HM771" s="56"/>
      <c r="HN771" s="56"/>
      <c r="HO771" s="56"/>
      <c r="HP771" s="56"/>
      <c r="HQ771" s="56"/>
      <c r="HR771" s="56"/>
      <c r="HS771" s="56"/>
      <c r="HT771" s="630"/>
      <c r="HU771" s="630"/>
      <c r="HV771" s="56"/>
      <c r="HW771" s="56"/>
      <c r="HX771" s="56"/>
      <c r="HY771" s="56"/>
      <c r="HZ771" s="56"/>
      <c r="IA771" s="56"/>
      <c r="IB771" s="56"/>
      <c r="IC771" s="56"/>
      <c r="ID771" s="56"/>
      <c r="IE771" s="56"/>
      <c r="IF771" s="56"/>
      <c r="IG771" s="56"/>
      <c r="IH771" s="56"/>
      <c r="II771" s="56"/>
      <c r="IJ771" s="56"/>
      <c r="IK771" s="56"/>
      <c r="IL771" s="56"/>
      <c r="IM771" s="56"/>
      <c r="IN771" s="56"/>
      <c r="IO771" s="56"/>
      <c r="IP771" s="56"/>
      <c r="IQ771" s="56"/>
      <c r="IR771" s="56"/>
      <c r="IS771" s="56"/>
      <c r="IT771" s="56"/>
      <c r="IU771" s="56"/>
      <c r="IV771" s="56"/>
      <c r="IW771" s="56"/>
      <c r="IX771" s="56"/>
      <c r="IY771" s="56"/>
      <c r="IZ771" s="56"/>
      <c r="JA771" s="56"/>
      <c r="JB771" s="56"/>
    </row>
    <row r="772" spans="168:262" ht="19" hidden="1" customHeight="1">
      <c r="FL772" s="56"/>
      <c r="FM772" s="56"/>
      <c r="FN772" s="56"/>
      <c r="FO772" s="56"/>
      <c r="FP772" s="1228"/>
      <c r="FQ772" s="56"/>
      <c r="FR772" s="56"/>
      <c r="FS772" s="56"/>
      <c r="FT772" s="608"/>
      <c r="FU772" s="608"/>
      <c r="FV772" s="56"/>
      <c r="FW772" s="56"/>
      <c r="FX772" s="56"/>
      <c r="FY772" s="56"/>
      <c r="FZ772" s="56"/>
      <c r="GA772" s="56"/>
      <c r="GB772" s="56"/>
      <c r="GC772" s="56"/>
      <c r="GD772" s="56"/>
      <c r="GE772" s="608"/>
      <c r="GF772" s="56"/>
      <c r="GG772" s="56"/>
      <c r="GH772" s="56"/>
      <c r="GI772" s="56"/>
      <c r="GJ772" s="56"/>
      <c r="GK772" s="608"/>
      <c r="GL772" s="608"/>
      <c r="GM772" s="56"/>
      <c r="GN772" s="56"/>
      <c r="GO772" s="56"/>
      <c r="GP772" s="56"/>
      <c r="GQ772" s="56"/>
      <c r="GR772" s="56"/>
      <c r="GS772" s="56"/>
      <c r="GT772" s="56"/>
      <c r="GU772" s="56"/>
      <c r="GV772" s="56"/>
      <c r="GW772" s="56"/>
      <c r="GX772" s="629"/>
      <c r="GY772" s="630"/>
      <c r="GZ772" s="56"/>
      <c r="HA772" s="56"/>
      <c r="HB772" s="56"/>
      <c r="HC772" s="56"/>
      <c r="HD772" s="56"/>
      <c r="HE772" s="56"/>
      <c r="HF772" s="56"/>
      <c r="HG772" s="56"/>
      <c r="HH772" s="56"/>
      <c r="HI772" s="56"/>
      <c r="HJ772" s="56"/>
      <c r="HK772" s="56"/>
      <c r="HL772" s="56"/>
      <c r="HM772" s="56"/>
      <c r="HN772" s="56"/>
      <c r="HO772" s="56"/>
      <c r="HP772" s="56"/>
      <c r="HQ772" s="56"/>
      <c r="HR772" s="56"/>
      <c r="HS772" s="56"/>
      <c r="HT772" s="630"/>
      <c r="HU772" s="630"/>
      <c r="HV772" s="56"/>
      <c r="HW772" s="56"/>
      <c r="HX772" s="56"/>
      <c r="HY772" s="56"/>
      <c r="HZ772" s="56"/>
      <c r="IA772" s="56"/>
      <c r="IB772" s="56"/>
      <c r="IC772" s="56"/>
      <c r="ID772" s="56"/>
      <c r="IE772" s="56"/>
      <c r="IF772" s="56"/>
      <c r="IG772" s="56"/>
      <c r="IH772" s="56"/>
      <c r="II772" s="56"/>
      <c r="IJ772" s="56"/>
      <c r="IK772" s="56"/>
      <c r="IL772" s="56"/>
      <c r="IM772" s="56"/>
      <c r="IN772" s="56"/>
      <c r="IO772" s="56"/>
      <c r="IP772" s="56"/>
      <c r="IQ772" s="56"/>
      <c r="IR772" s="56"/>
      <c r="IS772" s="56"/>
      <c r="IT772" s="56"/>
      <c r="IU772" s="56"/>
      <c r="IV772" s="56"/>
      <c r="IW772" s="56"/>
      <c r="IX772" s="56"/>
      <c r="IY772" s="56"/>
      <c r="IZ772" s="56"/>
      <c r="JA772" s="56"/>
      <c r="JB772" s="56"/>
    </row>
    <row r="773" spans="168:262" ht="19" hidden="1" customHeight="1">
      <c r="FL773" s="56"/>
      <c r="FM773" s="56"/>
      <c r="FN773" s="56"/>
      <c r="FO773" s="56"/>
      <c r="FP773" s="1228"/>
      <c r="FQ773" s="56"/>
      <c r="FR773" s="56"/>
      <c r="FS773" s="56"/>
      <c r="FT773" s="608"/>
      <c r="FU773" s="608"/>
      <c r="FV773" s="56"/>
      <c r="FW773" s="56"/>
      <c r="FX773" s="56"/>
      <c r="FY773" s="56"/>
      <c r="FZ773" s="56"/>
      <c r="GA773" s="56"/>
      <c r="GB773" s="56"/>
      <c r="GC773" s="56"/>
      <c r="GD773" s="56"/>
      <c r="GE773" s="608"/>
      <c r="GF773" s="56"/>
      <c r="GG773" s="56"/>
      <c r="GH773" s="56"/>
      <c r="GI773" s="56"/>
      <c r="GJ773" s="56"/>
      <c r="GK773" s="608"/>
      <c r="GL773" s="608"/>
      <c r="GM773" s="56"/>
      <c r="GN773" s="56"/>
      <c r="GO773" s="56"/>
      <c r="GP773" s="56"/>
      <c r="GQ773" s="56"/>
      <c r="GR773" s="56"/>
      <c r="GS773" s="56"/>
      <c r="GT773" s="56"/>
      <c r="GU773" s="56"/>
      <c r="GV773" s="56"/>
      <c r="GW773" s="56"/>
      <c r="GX773" s="629"/>
      <c r="GY773" s="630"/>
      <c r="GZ773" s="56"/>
      <c r="HA773" s="56"/>
      <c r="HB773" s="56"/>
      <c r="HC773" s="56"/>
      <c r="HD773" s="56"/>
      <c r="HE773" s="56"/>
      <c r="HF773" s="56"/>
      <c r="HG773" s="56"/>
      <c r="HH773" s="56"/>
      <c r="HI773" s="56"/>
      <c r="HJ773" s="56"/>
      <c r="HK773" s="56"/>
      <c r="HL773" s="56"/>
      <c r="HM773" s="56"/>
      <c r="HN773" s="56"/>
      <c r="HO773" s="56"/>
      <c r="HP773" s="56"/>
      <c r="HQ773" s="56"/>
      <c r="HR773" s="56"/>
      <c r="HS773" s="56"/>
      <c r="HT773" s="630"/>
      <c r="HU773" s="630"/>
      <c r="HV773" s="56"/>
      <c r="HW773" s="56"/>
      <c r="HX773" s="56"/>
      <c r="HY773" s="56"/>
      <c r="HZ773" s="56"/>
      <c r="IA773" s="56"/>
      <c r="IB773" s="56"/>
      <c r="IC773" s="56"/>
      <c r="ID773" s="56"/>
      <c r="IE773" s="56"/>
      <c r="IF773" s="56"/>
      <c r="IG773" s="56"/>
      <c r="IH773" s="56"/>
      <c r="II773" s="56"/>
      <c r="IJ773" s="56"/>
      <c r="IK773" s="56"/>
      <c r="IL773" s="56"/>
      <c r="IM773" s="56"/>
      <c r="IN773" s="56"/>
      <c r="IO773" s="56"/>
      <c r="IP773" s="56"/>
      <c r="IQ773" s="56"/>
      <c r="IR773" s="56"/>
      <c r="IS773" s="56"/>
      <c r="IT773" s="56"/>
      <c r="IU773" s="56"/>
      <c r="IV773" s="56"/>
      <c r="IW773" s="56"/>
      <c r="IX773" s="56"/>
      <c r="IY773" s="56"/>
      <c r="IZ773" s="56"/>
      <c r="JA773" s="56"/>
      <c r="JB773" s="56"/>
    </row>
    <row r="774" spans="168:262" ht="19" hidden="1" customHeight="1">
      <c r="FL774" s="56"/>
      <c r="FM774" s="56"/>
      <c r="FN774" s="56"/>
      <c r="FO774" s="56"/>
      <c r="FP774" s="1228"/>
      <c r="FQ774" s="56"/>
      <c r="FR774" s="56"/>
      <c r="FS774" s="56"/>
      <c r="FT774" s="608"/>
      <c r="FU774" s="608"/>
      <c r="FV774" s="56"/>
      <c r="FW774" s="56"/>
      <c r="FX774" s="56"/>
      <c r="FY774" s="56"/>
      <c r="FZ774" s="56"/>
      <c r="GA774" s="56"/>
      <c r="GB774" s="56"/>
      <c r="GC774" s="56"/>
      <c r="GD774" s="56"/>
      <c r="GE774" s="608"/>
      <c r="GF774" s="56"/>
      <c r="GG774" s="56"/>
      <c r="GH774" s="56"/>
      <c r="GI774" s="56"/>
      <c r="GJ774" s="56"/>
      <c r="GK774" s="608"/>
      <c r="GL774" s="608"/>
      <c r="GM774" s="56"/>
      <c r="GN774" s="56"/>
      <c r="GO774" s="56"/>
      <c r="GP774" s="56"/>
      <c r="GQ774" s="56"/>
      <c r="GR774" s="56"/>
      <c r="GS774" s="56"/>
      <c r="GT774" s="56"/>
      <c r="GU774" s="56"/>
      <c r="GV774" s="56"/>
      <c r="GW774" s="56"/>
      <c r="GX774" s="629"/>
      <c r="GY774" s="630"/>
      <c r="GZ774" s="56"/>
      <c r="HA774" s="56"/>
      <c r="HB774" s="56"/>
      <c r="HC774" s="56"/>
      <c r="HD774" s="56"/>
      <c r="HE774" s="56"/>
      <c r="HF774" s="56"/>
      <c r="HG774" s="56"/>
      <c r="HH774" s="56"/>
      <c r="HI774" s="56"/>
      <c r="HJ774" s="56"/>
      <c r="HK774" s="56"/>
      <c r="HL774" s="56"/>
      <c r="HM774" s="56"/>
      <c r="HN774" s="56"/>
      <c r="HO774" s="56"/>
      <c r="HP774" s="56"/>
      <c r="HQ774" s="56"/>
      <c r="HR774" s="56"/>
      <c r="HS774" s="56"/>
      <c r="HT774" s="630"/>
      <c r="HU774" s="630"/>
      <c r="HV774" s="56"/>
      <c r="HW774" s="56"/>
      <c r="HX774" s="56"/>
      <c r="HY774" s="56"/>
      <c r="HZ774" s="56"/>
      <c r="IA774" s="56"/>
      <c r="IB774" s="56"/>
      <c r="IC774" s="56"/>
      <c r="ID774" s="56"/>
      <c r="IE774" s="56"/>
      <c r="IF774" s="56"/>
      <c r="IG774" s="56"/>
      <c r="IH774" s="56"/>
      <c r="II774" s="56"/>
      <c r="IJ774" s="56"/>
      <c r="IK774" s="56"/>
      <c r="IL774" s="56"/>
      <c r="IM774" s="56"/>
      <c r="IN774" s="56"/>
      <c r="IO774" s="56"/>
      <c r="IP774" s="56"/>
      <c r="IQ774" s="56"/>
      <c r="IR774" s="56"/>
      <c r="IS774" s="56"/>
      <c r="IT774" s="56"/>
      <c r="IU774" s="56"/>
      <c r="IV774" s="56"/>
      <c r="IW774" s="56"/>
      <c r="IX774" s="56"/>
      <c r="IY774" s="56"/>
      <c r="IZ774" s="56"/>
      <c r="JA774" s="56"/>
      <c r="JB774" s="56"/>
    </row>
    <row r="775" spans="168:262" ht="19" hidden="1" customHeight="1">
      <c r="FL775" s="56"/>
      <c r="FM775" s="56"/>
      <c r="FN775" s="56"/>
      <c r="FO775" s="56"/>
      <c r="FP775" s="1228"/>
      <c r="FQ775" s="56"/>
      <c r="FR775" s="56"/>
      <c r="FS775" s="56"/>
      <c r="FT775" s="608"/>
      <c r="FU775" s="608"/>
      <c r="FV775" s="56"/>
      <c r="FW775" s="56"/>
      <c r="FX775" s="56"/>
      <c r="FY775" s="56"/>
      <c r="FZ775" s="56"/>
      <c r="GA775" s="56"/>
      <c r="GB775" s="56"/>
      <c r="GC775" s="56"/>
      <c r="GD775" s="56"/>
      <c r="GE775" s="608"/>
      <c r="GF775" s="56"/>
      <c r="GG775" s="56"/>
      <c r="GH775" s="56"/>
      <c r="GI775" s="56"/>
      <c r="GJ775" s="56"/>
      <c r="GK775" s="608"/>
      <c r="GL775" s="608"/>
      <c r="GM775" s="56"/>
      <c r="GN775" s="56"/>
      <c r="GO775" s="56"/>
      <c r="GP775" s="56"/>
      <c r="GQ775" s="56"/>
      <c r="GR775" s="56"/>
      <c r="GS775" s="56"/>
      <c r="GT775" s="56"/>
      <c r="GU775" s="56"/>
      <c r="GV775" s="56"/>
      <c r="GW775" s="56"/>
      <c r="GX775" s="629"/>
      <c r="GY775" s="630"/>
      <c r="GZ775" s="56"/>
      <c r="HA775" s="56"/>
      <c r="HB775" s="56"/>
      <c r="HC775" s="56"/>
      <c r="HD775" s="56"/>
      <c r="HE775" s="56"/>
      <c r="HF775" s="56"/>
      <c r="HG775" s="56"/>
      <c r="HH775" s="56"/>
      <c r="HI775" s="56"/>
      <c r="HJ775" s="56"/>
      <c r="HK775" s="56"/>
      <c r="HL775" s="56"/>
      <c r="HM775" s="56"/>
      <c r="HN775" s="56"/>
      <c r="HO775" s="56"/>
      <c r="HP775" s="56"/>
      <c r="HQ775" s="56"/>
      <c r="HR775" s="56"/>
      <c r="HS775" s="56"/>
      <c r="HT775" s="630"/>
      <c r="HU775" s="630"/>
      <c r="HV775" s="56"/>
      <c r="HW775" s="56"/>
      <c r="HX775" s="56"/>
      <c r="HY775" s="56"/>
      <c r="HZ775" s="56"/>
      <c r="IA775" s="56"/>
      <c r="IB775" s="56"/>
      <c r="IC775" s="56"/>
      <c r="ID775" s="56"/>
      <c r="IE775" s="56"/>
      <c r="IF775" s="56"/>
      <c r="IG775" s="56"/>
      <c r="IH775" s="56"/>
      <c r="II775" s="56"/>
      <c r="IJ775" s="56"/>
      <c r="IK775" s="56"/>
      <c r="IL775" s="56"/>
      <c r="IM775" s="56"/>
      <c r="IN775" s="56"/>
      <c r="IO775" s="56"/>
      <c r="IP775" s="56"/>
      <c r="IQ775" s="56"/>
      <c r="IR775" s="56"/>
      <c r="IS775" s="56"/>
      <c r="IT775" s="56"/>
      <c r="IU775" s="56"/>
      <c r="IV775" s="56"/>
      <c r="IW775" s="56"/>
      <c r="IX775" s="56"/>
      <c r="IY775" s="56"/>
      <c r="IZ775" s="56"/>
      <c r="JA775" s="56"/>
      <c r="JB775" s="56"/>
    </row>
    <row r="776" spans="168:262" ht="19" hidden="1" customHeight="1">
      <c r="FL776" s="56"/>
      <c r="FM776" s="56"/>
      <c r="FN776" s="56"/>
      <c r="FO776" s="56"/>
      <c r="FP776" s="1228"/>
      <c r="FQ776" s="56"/>
      <c r="FR776" s="56"/>
      <c r="FS776" s="56"/>
      <c r="FT776" s="608"/>
      <c r="FU776" s="608"/>
      <c r="FV776" s="56"/>
      <c r="FW776" s="56"/>
      <c r="FX776" s="56"/>
      <c r="FY776" s="56"/>
      <c r="FZ776" s="56"/>
      <c r="GA776" s="56"/>
      <c r="GB776" s="56"/>
      <c r="GC776" s="56"/>
      <c r="GD776" s="56"/>
      <c r="GE776" s="608"/>
      <c r="GF776" s="56"/>
      <c r="GG776" s="56"/>
      <c r="GH776" s="56"/>
      <c r="GI776" s="56"/>
      <c r="GJ776" s="56"/>
      <c r="GK776" s="608"/>
      <c r="GL776" s="608"/>
      <c r="GM776" s="56"/>
      <c r="GN776" s="56"/>
      <c r="GO776" s="56"/>
      <c r="GP776" s="56"/>
      <c r="GQ776" s="56"/>
      <c r="GR776" s="56"/>
      <c r="GS776" s="56"/>
      <c r="GT776" s="56"/>
      <c r="GU776" s="56"/>
      <c r="GV776" s="56"/>
      <c r="GW776" s="56"/>
      <c r="GX776" s="629"/>
      <c r="GY776" s="630"/>
      <c r="GZ776" s="56"/>
      <c r="HA776" s="56"/>
      <c r="HB776" s="56"/>
      <c r="HC776" s="56"/>
      <c r="HD776" s="56"/>
      <c r="HE776" s="56"/>
      <c r="HF776" s="56"/>
      <c r="HG776" s="56"/>
      <c r="HH776" s="56"/>
      <c r="HI776" s="56"/>
      <c r="HJ776" s="56"/>
      <c r="HK776" s="56"/>
      <c r="HL776" s="56"/>
      <c r="HM776" s="56"/>
      <c r="HN776" s="56"/>
      <c r="HO776" s="56"/>
      <c r="HP776" s="56"/>
      <c r="HQ776" s="56"/>
      <c r="HR776" s="56"/>
      <c r="HS776" s="56"/>
      <c r="HT776" s="630"/>
      <c r="HU776" s="630"/>
      <c r="HV776" s="56"/>
      <c r="HW776" s="56"/>
      <c r="HX776" s="56"/>
      <c r="HY776" s="56"/>
      <c r="HZ776" s="56"/>
      <c r="IA776" s="56"/>
      <c r="IB776" s="56"/>
      <c r="IC776" s="56"/>
      <c r="ID776" s="56"/>
      <c r="IE776" s="56"/>
      <c r="IF776" s="56"/>
      <c r="IG776" s="56"/>
      <c r="IH776" s="56"/>
      <c r="II776" s="56"/>
      <c r="IJ776" s="56"/>
      <c r="IK776" s="56"/>
      <c r="IL776" s="56"/>
      <c r="IM776" s="56"/>
      <c r="IN776" s="56"/>
      <c r="IO776" s="56"/>
      <c r="IP776" s="56"/>
      <c r="IQ776" s="56"/>
      <c r="IR776" s="56"/>
      <c r="IS776" s="56"/>
      <c r="IT776" s="56"/>
      <c r="IU776" s="56"/>
      <c r="IV776" s="56"/>
      <c r="IW776" s="56"/>
      <c r="IX776" s="56"/>
      <c r="IY776" s="56"/>
      <c r="IZ776" s="56"/>
      <c r="JA776" s="56"/>
      <c r="JB776" s="56"/>
    </row>
    <row r="777" spans="168:262" ht="19" hidden="1" customHeight="1">
      <c r="FL777" s="56"/>
      <c r="FM777" s="56"/>
      <c r="FN777" s="56"/>
      <c r="FO777" s="56"/>
      <c r="FP777" s="1228"/>
      <c r="FQ777" s="56"/>
      <c r="FR777" s="56"/>
      <c r="FS777" s="56"/>
      <c r="FT777" s="608"/>
      <c r="FU777" s="608"/>
      <c r="FV777" s="56"/>
      <c r="FW777" s="56"/>
      <c r="FX777" s="56"/>
      <c r="FY777" s="56"/>
      <c r="FZ777" s="56"/>
      <c r="GA777" s="56"/>
      <c r="GB777" s="56"/>
      <c r="GC777" s="56"/>
      <c r="GD777" s="56"/>
      <c r="GE777" s="608"/>
      <c r="GF777" s="56"/>
      <c r="GG777" s="56"/>
      <c r="GH777" s="56"/>
      <c r="GI777" s="56"/>
      <c r="GJ777" s="56"/>
      <c r="GK777" s="608"/>
      <c r="GL777" s="608"/>
      <c r="GM777" s="56"/>
      <c r="GN777" s="56"/>
      <c r="GO777" s="56"/>
      <c r="GP777" s="56"/>
      <c r="GQ777" s="56"/>
      <c r="GR777" s="56"/>
      <c r="GS777" s="56"/>
      <c r="GT777" s="56"/>
      <c r="GU777" s="56"/>
      <c r="GV777" s="56"/>
      <c r="GW777" s="56"/>
      <c r="GX777" s="629"/>
      <c r="GY777" s="630"/>
      <c r="GZ777" s="56"/>
      <c r="HA777" s="56"/>
      <c r="HB777" s="56"/>
      <c r="HC777" s="56"/>
      <c r="HD777" s="56"/>
      <c r="HE777" s="56"/>
      <c r="HF777" s="56"/>
      <c r="HG777" s="56"/>
      <c r="HH777" s="56"/>
      <c r="HI777" s="56"/>
      <c r="HJ777" s="56"/>
      <c r="HK777" s="56"/>
      <c r="HL777" s="56"/>
      <c r="HM777" s="56"/>
      <c r="HN777" s="56"/>
      <c r="HO777" s="56"/>
      <c r="HP777" s="56"/>
      <c r="HQ777" s="56"/>
      <c r="HR777" s="56"/>
      <c r="HS777" s="56"/>
      <c r="HT777" s="630"/>
      <c r="HU777" s="630"/>
      <c r="HV777" s="56"/>
      <c r="HW777" s="56"/>
      <c r="HX777" s="56"/>
      <c r="HY777" s="56"/>
      <c r="HZ777" s="56"/>
      <c r="IA777" s="56"/>
      <c r="IB777" s="56"/>
      <c r="IC777" s="56"/>
      <c r="ID777" s="56"/>
      <c r="IE777" s="56"/>
      <c r="IF777" s="56"/>
      <c r="IG777" s="56"/>
      <c r="IH777" s="56"/>
      <c r="II777" s="56"/>
      <c r="IJ777" s="56"/>
      <c r="IK777" s="56"/>
      <c r="IL777" s="56"/>
      <c r="IM777" s="56"/>
      <c r="IN777" s="56"/>
      <c r="IO777" s="56"/>
      <c r="IP777" s="56"/>
      <c r="IQ777" s="56"/>
      <c r="IR777" s="56"/>
      <c r="IS777" s="56"/>
      <c r="IT777" s="56"/>
      <c r="IU777" s="56"/>
      <c r="IV777" s="56"/>
      <c r="IW777" s="56"/>
      <c r="IX777" s="56"/>
      <c r="IY777" s="56"/>
      <c r="IZ777" s="56"/>
      <c r="JA777" s="56"/>
      <c r="JB777" s="56"/>
    </row>
    <row r="778" spans="168:262" ht="19" hidden="1" customHeight="1">
      <c r="FL778" s="56"/>
      <c r="FM778" s="56"/>
      <c r="FN778" s="56"/>
      <c r="FO778" s="56"/>
      <c r="FP778" s="1228"/>
      <c r="FQ778" s="56"/>
      <c r="FR778" s="56"/>
      <c r="FS778" s="56"/>
      <c r="FT778" s="608"/>
      <c r="FU778" s="608"/>
      <c r="FV778" s="56"/>
      <c r="FW778" s="56"/>
      <c r="FX778" s="56"/>
      <c r="FY778" s="56"/>
      <c r="FZ778" s="56"/>
      <c r="GA778" s="56"/>
      <c r="GB778" s="56"/>
      <c r="GC778" s="56"/>
      <c r="GD778" s="56"/>
      <c r="GE778" s="608"/>
      <c r="GF778" s="56"/>
      <c r="GG778" s="56"/>
      <c r="GH778" s="56"/>
      <c r="GI778" s="56"/>
      <c r="GJ778" s="56"/>
      <c r="GK778" s="608"/>
      <c r="GL778" s="608"/>
      <c r="GM778" s="56"/>
      <c r="GN778" s="56"/>
      <c r="GO778" s="56"/>
      <c r="GP778" s="56"/>
      <c r="GQ778" s="56"/>
      <c r="GR778" s="56"/>
      <c r="GS778" s="56"/>
      <c r="GT778" s="56"/>
      <c r="GU778" s="56"/>
      <c r="GV778" s="56"/>
      <c r="GW778" s="56"/>
      <c r="GX778" s="629"/>
      <c r="GY778" s="630"/>
      <c r="GZ778" s="56"/>
      <c r="HA778" s="56"/>
      <c r="HB778" s="56"/>
      <c r="HC778" s="56"/>
      <c r="HD778" s="56"/>
      <c r="HE778" s="56"/>
      <c r="HF778" s="56"/>
      <c r="HG778" s="56"/>
      <c r="HH778" s="56"/>
      <c r="HI778" s="56"/>
      <c r="HJ778" s="56"/>
      <c r="HK778" s="56"/>
      <c r="HL778" s="56"/>
      <c r="HM778" s="56"/>
      <c r="HN778" s="56"/>
      <c r="HO778" s="56"/>
      <c r="HP778" s="56"/>
      <c r="HQ778" s="56"/>
      <c r="HR778" s="56"/>
      <c r="HS778" s="56"/>
      <c r="HT778" s="630"/>
      <c r="HU778" s="630"/>
      <c r="HV778" s="56"/>
      <c r="HW778" s="56"/>
      <c r="HX778" s="56"/>
      <c r="HY778" s="56"/>
      <c r="HZ778" s="56"/>
      <c r="IA778" s="56"/>
      <c r="IB778" s="56"/>
      <c r="IC778" s="56"/>
      <c r="ID778" s="56"/>
      <c r="IE778" s="56"/>
      <c r="IF778" s="56"/>
      <c r="IG778" s="56"/>
      <c r="IH778" s="56"/>
      <c r="II778" s="56"/>
      <c r="IJ778" s="56"/>
      <c r="IK778" s="56"/>
      <c r="IL778" s="56"/>
      <c r="IM778" s="56"/>
      <c r="IN778" s="56"/>
      <c r="IO778" s="56"/>
      <c r="IP778" s="56"/>
      <c r="IQ778" s="56"/>
      <c r="IR778" s="56"/>
      <c r="IS778" s="56"/>
      <c r="IT778" s="56"/>
      <c r="IU778" s="56"/>
      <c r="IV778" s="56"/>
      <c r="IW778" s="56"/>
      <c r="IX778" s="56"/>
      <c r="IY778" s="56"/>
      <c r="IZ778" s="56"/>
      <c r="JA778" s="56"/>
      <c r="JB778" s="56"/>
    </row>
    <row r="779" spans="168:262" ht="19" hidden="1" customHeight="1">
      <c r="FL779" s="56"/>
      <c r="FM779" s="56"/>
      <c r="FN779" s="56"/>
      <c r="FO779" s="56"/>
      <c r="FP779" s="1228"/>
      <c r="FQ779" s="56"/>
      <c r="FR779" s="56"/>
      <c r="FS779" s="56"/>
      <c r="FT779" s="608"/>
      <c r="FU779" s="608"/>
      <c r="FV779" s="56"/>
      <c r="FW779" s="56"/>
      <c r="FX779" s="56"/>
      <c r="FY779" s="56"/>
      <c r="FZ779" s="56"/>
      <c r="GA779" s="56"/>
      <c r="GB779" s="56"/>
      <c r="GC779" s="56"/>
      <c r="GD779" s="56"/>
      <c r="GE779" s="608"/>
      <c r="GF779" s="56"/>
      <c r="GG779" s="56"/>
      <c r="GH779" s="56"/>
      <c r="GI779" s="56"/>
      <c r="GJ779" s="56"/>
      <c r="GK779" s="608"/>
      <c r="GL779" s="608"/>
      <c r="GM779" s="56"/>
      <c r="GN779" s="56"/>
      <c r="GO779" s="56"/>
      <c r="GP779" s="56"/>
      <c r="GQ779" s="56"/>
      <c r="GR779" s="56"/>
      <c r="GS779" s="56"/>
      <c r="GT779" s="56"/>
      <c r="GU779" s="56"/>
      <c r="GV779" s="56"/>
      <c r="GW779" s="56"/>
      <c r="GX779" s="629"/>
      <c r="GY779" s="630"/>
      <c r="GZ779" s="56"/>
      <c r="HA779" s="56"/>
      <c r="HB779" s="56"/>
      <c r="HC779" s="56"/>
      <c r="HD779" s="56"/>
      <c r="HE779" s="56"/>
      <c r="HF779" s="56"/>
      <c r="HG779" s="56"/>
      <c r="HH779" s="56"/>
      <c r="HI779" s="56"/>
      <c r="HJ779" s="56"/>
      <c r="HK779" s="56"/>
      <c r="HL779" s="56"/>
      <c r="HM779" s="56"/>
      <c r="HN779" s="56"/>
      <c r="HO779" s="56"/>
      <c r="HP779" s="56"/>
      <c r="HQ779" s="56"/>
      <c r="HR779" s="56"/>
      <c r="HS779" s="56"/>
      <c r="HT779" s="630"/>
      <c r="HU779" s="630"/>
      <c r="HV779" s="56"/>
      <c r="HW779" s="56"/>
      <c r="HX779" s="56"/>
      <c r="HY779" s="56"/>
      <c r="HZ779" s="56"/>
      <c r="IA779" s="56"/>
      <c r="IB779" s="56"/>
      <c r="IC779" s="56"/>
      <c r="ID779" s="56"/>
      <c r="IE779" s="56"/>
      <c r="IF779" s="56"/>
      <c r="IG779" s="56"/>
      <c r="IH779" s="56"/>
      <c r="II779" s="56"/>
      <c r="IJ779" s="56"/>
      <c r="IK779" s="56"/>
      <c r="IL779" s="56"/>
      <c r="IM779" s="56"/>
      <c r="IN779" s="56"/>
      <c r="IO779" s="56"/>
      <c r="IP779" s="56"/>
      <c r="IQ779" s="56"/>
      <c r="IR779" s="56"/>
      <c r="IS779" s="56"/>
      <c r="IT779" s="56"/>
      <c r="IU779" s="56"/>
      <c r="IV779" s="56"/>
      <c r="IW779" s="56"/>
      <c r="IX779" s="56"/>
      <c r="IY779" s="56"/>
      <c r="IZ779" s="56"/>
      <c r="JA779" s="56"/>
      <c r="JB779" s="56"/>
    </row>
    <row r="780" spans="168:262" ht="19" hidden="1" customHeight="1">
      <c r="FL780" s="56"/>
      <c r="FM780" s="56"/>
      <c r="FN780" s="56"/>
      <c r="FO780" s="56"/>
      <c r="FP780" s="1228"/>
      <c r="FQ780" s="56"/>
      <c r="FR780" s="56"/>
      <c r="FS780" s="56"/>
      <c r="FT780" s="608"/>
      <c r="FU780" s="608"/>
      <c r="FV780" s="56"/>
      <c r="FW780" s="56"/>
      <c r="FX780" s="56"/>
      <c r="FY780" s="56"/>
      <c r="FZ780" s="56"/>
      <c r="GA780" s="56"/>
      <c r="GB780" s="56"/>
      <c r="GC780" s="56"/>
      <c r="GD780" s="56"/>
      <c r="GE780" s="608"/>
      <c r="GF780" s="56"/>
      <c r="GG780" s="56"/>
      <c r="GH780" s="56"/>
      <c r="GI780" s="56"/>
      <c r="GJ780" s="56"/>
      <c r="GK780" s="608"/>
      <c r="GL780" s="608"/>
      <c r="GM780" s="56"/>
      <c r="GN780" s="56"/>
      <c r="GO780" s="56"/>
      <c r="GP780" s="56"/>
      <c r="GQ780" s="56"/>
      <c r="GR780" s="56"/>
      <c r="GS780" s="56"/>
      <c r="GT780" s="56"/>
      <c r="GU780" s="56"/>
      <c r="GV780" s="56"/>
      <c r="GW780" s="56"/>
      <c r="GX780" s="629"/>
      <c r="GY780" s="630"/>
      <c r="GZ780" s="56"/>
      <c r="HA780" s="56"/>
      <c r="HB780" s="56"/>
      <c r="HC780" s="56"/>
      <c r="HD780" s="56"/>
      <c r="HE780" s="56"/>
      <c r="HF780" s="56"/>
      <c r="HG780" s="56"/>
      <c r="HH780" s="56"/>
      <c r="HI780" s="56"/>
      <c r="HJ780" s="56"/>
      <c r="HK780" s="56"/>
      <c r="HL780" s="56"/>
      <c r="HM780" s="56"/>
      <c r="HN780" s="56"/>
      <c r="HO780" s="56"/>
      <c r="HP780" s="56"/>
      <c r="HQ780" s="56"/>
      <c r="HR780" s="56"/>
      <c r="HS780" s="56"/>
      <c r="HT780" s="630"/>
      <c r="HU780" s="630"/>
      <c r="HV780" s="56"/>
      <c r="HW780" s="56"/>
      <c r="HX780" s="56"/>
      <c r="HY780" s="56"/>
      <c r="HZ780" s="56"/>
      <c r="IA780" s="56"/>
      <c r="IB780" s="56"/>
      <c r="IC780" s="56"/>
      <c r="ID780" s="56"/>
      <c r="IE780" s="56"/>
      <c r="IF780" s="56"/>
      <c r="IG780" s="56"/>
      <c r="IH780" s="56"/>
      <c r="II780" s="56"/>
      <c r="IJ780" s="56"/>
      <c r="IK780" s="56"/>
      <c r="IL780" s="56"/>
      <c r="IM780" s="56"/>
      <c r="IN780" s="56"/>
      <c r="IO780" s="56"/>
      <c r="IP780" s="56"/>
      <c r="IQ780" s="56"/>
      <c r="IR780" s="56"/>
      <c r="IS780" s="56"/>
      <c r="IT780" s="56"/>
      <c r="IU780" s="56"/>
      <c r="IV780" s="56"/>
      <c r="IW780" s="56"/>
      <c r="IX780" s="56"/>
      <c r="IY780" s="56"/>
      <c r="IZ780" s="56"/>
      <c r="JA780" s="56"/>
      <c r="JB780" s="56"/>
    </row>
    <row r="781" spans="168:262" ht="19" hidden="1" customHeight="1">
      <c r="FL781" s="56"/>
      <c r="FM781" s="56"/>
      <c r="FN781" s="56"/>
      <c r="FO781" s="56"/>
      <c r="FP781" s="1228"/>
      <c r="FQ781" s="56"/>
      <c r="FR781" s="56"/>
      <c r="FS781" s="56"/>
      <c r="FT781" s="608"/>
      <c r="FU781" s="608"/>
      <c r="FV781" s="56"/>
      <c r="FW781" s="56"/>
      <c r="FX781" s="56"/>
      <c r="FY781" s="56"/>
      <c r="FZ781" s="56"/>
      <c r="GA781" s="56"/>
      <c r="GB781" s="56"/>
      <c r="GC781" s="56"/>
      <c r="GD781" s="56"/>
      <c r="GE781" s="608"/>
      <c r="GF781" s="56"/>
      <c r="GG781" s="56"/>
      <c r="GH781" s="56"/>
      <c r="GI781" s="56"/>
      <c r="GJ781" s="56"/>
      <c r="GK781" s="608"/>
      <c r="GL781" s="608"/>
      <c r="GM781" s="56"/>
      <c r="GN781" s="56"/>
      <c r="GO781" s="56"/>
      <c r="GP781" s="56"/>
      <c r="GQ781" s="56"/>
      <c r="GR781" s="56"/>
      <c r="GS781" s="56"/>
      <c r="GT781" s="56"/>
      <c r="GU781" s="56"/>
      <c r="GV781" s="56"/>
      <c r="GW781" s="56"/>
      <c r="GX781" s="629"/>
      <c r="GY781" s="630"/>
      <c r="GZ781" s="56"/>
      <c r="HA781" s="56"/>
      <c r="HB781" s="56"/>
      <c r="HC781" s="56"/>
      <c r="HD781" s="56"/>
      <c r="HE781" s="56"/>
      <c r="HF781" s="56"/>
      <c r="HG781" s="56"/>
      <c r="HH781" s="56"/>
      <c r="HI781" s="56"/>
      <c r="HJ781" s="56"/>
      <c r="HK781" s="56"/>
      <c r="HL781" s="56"/>
      <c r="HM781" s="56"/>
      <c r="HN781" s="56"/>
      <c r="HO781" s="56"/>
      <c r="HP781" s="56"/>
      <c r="HQ781" s="56"/>
      <c r="HR781" s="56"/>
      <c r="HS781" s="56"/>
      <c r="HT781" s="630"/>
      <c r="HU781" s="630"/>
      <c r="HV781" s="56"/>
      <c r="HW781" s="56"/>
      <c r="HX781" s="56"/>
      <c r="HY781" s="56"/>
      <c r="HZ781" s="56"/>
      <c r="IA781" s="56"/>
      <c r="IB781" s="56"/>
      <c r="IC781" s="56"/>
      <c r="ID781" s="56"/>
      <c r="IE781" s="56"/>
      <c r="IF781" s="56"/>
      <c r="IG781" s="56"/>
      <c r="IH781" s="56"/>
      <c r="II781" s="56"/>
      <c r="IJ781" s="56"/>
      <c r="IK781" s="56"/>
      <c r="IL781" s="56"/>
      <c r="IM781" s="56"/>
      <c r="IN781" s="56"/>
      <c r="IO781" s="56"/>
      <c r="IP781" s="56"/>
      <c r="IQ781" s="56"/>
      <c r="IR781" s="56"/>
      <c r="IS781" s="56"/>
      <c r="IT781" s="56"/>
      <c r="IU781" s="56"/>
      <c r="IV781" s="56"/>
      <c r="IW781" s="56"/>
      <c r="IX781" s="56"/>
      <c r="IY781" s="56"/>
      <c r="IZ781" s="56"/>
      <c r="JA781" s="56"/>
      <c r="JB781" s="56"/>
    </row>
    <row r="782" spans="168:262" ht="19" hidden="1" customHeight="1">
      <c r="FL782" s="56"/>
      <c r="FM782" s="56"/>
      <c r="FN782" s="56"/>
      <c r="FO782" s="56"/>
      <c r="FP782" s="1228"/>
      <c r="FQ782" s="56"/>
      <c r="FR782" s="56"/>
      <c r="FS782" s="56"/>
      <c r="FT782" s="608"/>
      <c r="FU782" s="608"/>
      <c r="FV782" s="56"/>
      <c r="FW782" s="56"/>
      <c r="FX782" s="56"/>
      <c r="FY782" s="56"/>
      <c r="FZ782" s="56"/>
      <c r="GA782" s="56"/>
      <c r="GB782" s="56"/>
      <c r="GC782" s="56"/>
      <c r="GD782" s="56"/>
      <c r="GE782" s="608"/>
      <c r="GF782" s="56"/>
      <c r="GG782" s="56"/>
      <c r="GH782" s="56"/>
      <c r="GI782" s="56"/>
      <c r="GJ782" s="56"/>
      <c r="GK782" s="608"/>
      <c r="GL782" s="608"/>
      <c r="GM782" s="56"/>
      <c r="GN782" s="56"/>
      <c r="GO782" s="56"/>
      <c r="GP782" s="56"/>
      <c r="GQ782" s="56"/>
      <c r="GR782" s="56"/>
      <c r="GS782" s="56"/>
      <c r="GT782" s="56"/>
      <c r="GU782" s="56"/>
      <c r="GV782" s="56"/>
      <c r="GW782" s="56"/>
      <c r="GX782" s="629"/>
      <c r="GY782" s="630"/>
      <c r="GZ782" s="56"/>
      <c r="HA782" s="56"/>
      <c r="HB782" s="56"/>
      <c r="HC782" s="56"/>
      <c r="HD782" s="56"/>
      <c r="HE782" s="56"/>
      <c r="HF782" s="56"/>
      <c r="HG782" s="56"/>
      <c r="HH782" s="56"/>
      <c r="HI782" s="56"/>
      <c r="HJ782" s="56"/>
      <c r="HK782" s="56"/>
      <c r="HL782" s="56"/>
      <c r="HM782" s="56"/>
      <c r="HN782" s="56"/>
      <c r="HO782" s="56"/>
      <c r="HP782" s="56"/>
      <c r="HQ782" s="56"/>
      <c r="HR782" s="56"/>
      <c r="HS782" s="56"/>
      <c r="HT782" s="630"/>
      <c r="HU782" s="630"/>
      <c r="HV782" s="56"/>
      <c r="HW782" s="56"/>
      <c r="HX782" s="56"/>
      <c r="HY782" s="56"/>
      <c r="HZ782" s="56"/>
      <c r="IA782" s="56"/>
      <c r="IB782" s="56"/>
      <c r="IC782" s="56"/>
      <c r="ID782" s="56"/>
      <c r="IE782" s="56"/>
      <c r="IF782" s="56"/>
      <c r="IG782" s="56"/>
      <c r="IH782" s="56"/>
      <c r="II782" s="56"/>
      <c r="IJ782" s="56"/>
      <c r="IK782" s="56"/>
      <c r="IL782" s="56"/>
      <c r="IM782" s="56"/>
      <c r="IN782" s="56"/>
      <c r="IO782" s="56"/>
      <c r="IP782" s="56"/>
      <c r="IQ782" s="56"/>
      <c r="IR782" s="56"/>
      <c r="IS782" s="56"/>
      <c r="IT782" s="56"/>
      <c r="IU782" s="56"/>
      <c r="IV782" s="56"/>
      <c r="IW782" s="56"/>
      <c r="IX782" s="56"/>
      <c r="IY782" s="56"/>
      <c r="IZ782" s="56"/>
      <c r="JA782" s="56"/>
      <c r="JB782" s="56"/>
    </row>
    <row r="783" spans="168:262" ht="19" hidden="1" customHeight="1">
      <c r="FL783" s="56"/>
      <c r="FM783" s="56"/>
      <c r="FN783" s="56"/>
      <c r="FO783" s="56"/>
      <c r="FP783" s="1228"/>
      <c r="FQ783" s="56"/>
      <c r="FR783" s="56"/>
      <c r="FS783" s="56"/>
      <c r="FT783" s="608"/>
      <c r="FU783" s="608"/>
      <c r="FV783" s="56"/>
      <c r="FW783" s="56"/>
      <c r="FX783" s="56"/>
      <c r="FY783" s="56"/>
      <c r="FZ783" s="56"/>
      <c r="GA783" s="56"/>
      <c r="GB783" s="56"/>
      <c r="GC783" s="56"/>
      <c r="GD783" s="56"/>
      <c r="GE783" s="608"/>
      <c r="GF783" s="56"/>
      <c r="GG783" s="56"/>
      <c r="GH783" s="56"/>
      <c r="GI783" s="56"/>
      <c r="GJ783" s="56"/>
      <c r="GK783" s="608"/>
      <c r="GL783" s="608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629"/>
      <c r="GY783" s="630"/>
      <c r="GZ783" s="56"/>
      <c r="HA783" s="56"/>
      <c r="HB783" s="56"/>
      <c r="HC783" s="56"/>
      <c r="HD783" s="56"/>
      <c r="HE783" s="56"/>
      <c r="HF783" s="56"/>
      <c r="HG783" s="56"/>
      <c r="HH783" s="56"/>
      <c r="HI783" s="56"/>
      <c r="HJ783" s="56"/>
      <c r="HK783" s="56"/>
      <c r="HL783" s="56"/>
      <c r="HM783" s="56"/>
      <c r="HN783" s="56"/>
      <c r="HO783" s="56"/>
      <c r="HP783" s="56"/>
      <c r="HQ783" s="56"/>
      <c r="HR783" s="56"/>
      <c r="HS783" s="56"/>
      <c r="HT783" s="630"/>
      <c r="HU783" s="630"/>
      <c r="HV783" s="56"/>
      <c r="HW783" s="56"/>
      <c r="HX783" s="56"/>
      <c r="HY783" s="56"/>
      <c r="HZ783" s="56"/>
      <c r="IA783" s="56"/>
      <c r="IB783" s="56"/>
      <c r="IC783" s="56"/>
      <c r="ID783" s="56"/>
      <c r="IE783" s="56"/>
      <c r="IF783" s="56"/>
      <c r="IG783" s="56"/>
      <c r="IH783" s="56"/>
      <c r="II783" s="56"/>
      <c r="IJ783" s="56"/>
      <c r="IK783" s="56"/>
      <c r="IL783" s="56"/>
      <c r="IM783" s="56"/>
      <c r="IN783" s="56"/>
      <c r="IO783" s="56"/>
      <c r="IP783" s="56"/>
      <c r="IQ783" s="56"/>
      <c r="IR783" s="56"/>
      <c r="IS783" s="56"/>
      <c r="IT783" s="56"/>
      <c r="IU783" s="56"/>
      <c r="IV783" s="56"/>
      <c r="IW783" s="56"/>
      <c r="IX783" s="56"/>
      <c r="IY783" s="56"/>
      <c r="IZ783" s="56"/>
      <c r="JA783" s="56"/>
      <c r="JB783" s="56"/>
    </row>
    <row r="784" spans="168:262" ht="19" hidden="1" customHeight="1">
      <c r="FL784" s="56"/>
      <c r="FM784" s="56"/>
      <c r="FN784" s="56"/>
      <c r="FO784" s="56"/>
      <c r="FP784" s="1228"/>
      <c r="FQ784" s="56"/>
      <c r="FR784" s="56"/>
      <c r="FS784" s="56"/>
      <c r="FT784" s="608"/>
      <c r="FU784" s="608"/>
      <c r="FV784" s="56"/>
      <c r="FW784" s="56"/>
      <c r="FX784" s="56"/>
      <c r="FY784" s="56"/>
      <c r="FZ784" s="56"/>
      <c r="GA784" s="56"/>
      <c r="GB784" s="56"/>
      <c r="GC784" s="56"/>
      <c r="GD784" s="56"/>
      <c r="GE784" s="608"/>
      <c r="GF784" s="56"/>
      <c r="GG784" s="56"/>
      <c r="GH784" s="56"/>
      <c r="GI784" s="56"/>
      <c r="GJ784" s="56"/>
      <c r="GK784" s="608"/>
      <c r="GL784" s="608"/>
      <c r="GM784" s="56"/>
      <c r="GN784" s="56"/>
      <c r="GO784" s="56"/>
      <c r="GP784" s="56"/>
      <c r="GQ784" s="56"/>
      <c r="GR784" s="56"/>
      <c r="GS784" s="56"/>
      <c r="GT784" s="56"/>
      <c r="GU784" s="56"/>
      <c r="GV784" s="56"/>
      <c r="GW784" s="56"/>
      <c r="GX784" s="629"/>
      <c r="GY784" s="630"/>
      <c r="GZ784" s="56"/>
      <c r="HA784" s="56"/>
      <c r="HB784" s="56"/>
      <c r="HC784" s="56"/>
      <c r="HD784" s="56"/>
      <c r="HE784" s="56"/>
      <c r="HF784" s="56"/>
      <c r="HG784" s="56"/>
      <c r="HH784" s="56"/>
      <c r="HI784" s="56"/>
      <c r="HJ784" s="56"/>
      <c r="HK784" s="56"/>
      <c r="HL784" s="56"/>
      <c r="HM784" s="56"/>
      <c r="HN784" s="56"/>
      <c r="HO784" s="56"/>
      <c r="HP784" s="56"/>
      <c r="HQ784" s="56"/>
      <c r="HR784" s="56"/>
      <c r="HS784" s="56"/>
      <c r="HT784" s="630"/>
      <c r="HU784" s="630"/>
      <c r="HV784" s="56"/>
      <c r="HW784" s="56"/>
      <c r="HX784" s="56"/>
      <c r="HY784" s="56"/>
      <c r="HZ784" s="56"/>
      <c r="IA784" s="56"/>
      <c r="IB784" s="56"/>
      <c r="IC784" s="56"/>
      <c r="ID784" s="56"/>
      <c r="IE784" s="56"/>
      <c r="IF784" s="56"/>
      <c r="IG784" s="56"/>
      <c r="IH784" s="56"/>
      <c r="II784" s="56"/>
      <c r="IJ784" s="56"/>
      <c r="IK784" s="56"/>
      <c r="IL784" s="56"/>
      <c r="IM784" s="56"/>
      <c r="IN784" s="56"/>
      <c r="IO784" s="56"/>
      <c r="IP784" s="56"/>
      <c r="IQ784" s="56"/>
      <c r="IR784" s="56"/>
      <c r="IS784" s="56"/>
      <c r="IT784" s="56"/>
      <c r="IU784" s="56"/>
      <c r="IV784" s="56"/>
      <c r="IW784" s="56"/>
      <c r="IX784" s="56"/>
      <c r="IY784" s="56"/>
      <c r="IZ784" s="56"/>
      <c r="JA784" s="56"/>
      <c r="JB784" s="56"/>
    </row>
    <row r="785" spans="168:262" ht="19" hidden="1" customHeight="1">
      <c r="FL785" s="56"/>
      <c r="FM785" s="56"/>
      <c r="FN785" s="56"/>
      <c r="FO785" s="56"/>
      <c r="FP785" s="1228"/>
      <c r="FQ785" s="56"/>
      <c r="FR785" s="56"/>
      <c r="FS785" s="56"/>
      <c r="FT785" s="608"/>
      <c r="FU785" s="608"/>
      <c r="FV785" s="56"/>
      <c r="FW785" s="56"/>
      <c r="FX785" s="56"/>
      <c r="FY785" s="56"/>
      <c r="FZ785" s="56"/>
      <c r="GA785" s="56"/>
      <c r="GB785" s="56"/>
      <c r="GC785" s="56"/>
      <c r="GD785" s="56"/>
      <c r="GE785" s="608"/>
      <c r="GF785" s="56"/>
      <c r="GG785" s="56"/>
      <c r="GH785" s="56"/>
      <c r="GI785" s="56"/>
      <c r="GJ785" s="56"/>
      <c r="GK785" s="608"/>
      <c r="GL785" s="608"/>
      <c r="GM785" s="56"/>
      <c r="GN785" s="56"/>
      <c r="GO785" s="56"/>
      <c r="GP785" s="56"/>
      <c r="GQ785" s="56"/>
      <c r="GR785" s="56"/>
      <c r="GS785" s="56"/>
      <c r="GT785" s="56"/>
      <c r="GU785" s="56"/>
      <c r="GV785" s="56"/>
      <c r="GW785" s="56"/>
      <c r="GX785" s="629"/>
      <c r="GY785" s="630"/>
      <c r="GZ785" s="56"/>
      <c r="HA785" s="56"/>
      <c r="HB785" s="56"/>
      <c r="HC785" s="56"/>
      <c r="HD785" s="56"/>
      <c r="HE785" s="56"/>
      <c r="HF785" s="56"/>
      <c r="HG785" s="56"/>
      <c r="HH785" s="56"/>
      <c r="HI785" s="56"/>
      <c r="HJ785" s="56"/>
      <c r="HK785" s="56"/>
      <c r="HL785" s="56"/>
      <c r="HM785" s="56"/>
      <c r="HN785" s="56"/>
      <c r="HO785" s="56"/>
      <c r="HP785" s="56"/>
      <c r="HQ785" s="56"/>
      <c r="HR785" s="56"/>
      <c r="HS785" s="56"/>
      <c r="HT785" s="630"/>
      <c r="HU785" s="630"/>
      <c r="HV785" s="56"/>
      <c r="HW785" s="56"/>
      <c r="HX785" s="56"/>
      <c r="HY785" s="56"/>
      <c r="HZ785" s="56"/>
      <c r="IA785" s="56"/>
      <c r="IB785" s="56"/>
      <c r="IC785" s="56"/>
      <c r="ID785" s="56"/>
      <c r="IE785" s="56"/>
      <c r="IF785" s="56"/>
      <c r="IG785" s="56"/>
      <c r="IH785" s="56"/>
      <c r="II785" s="56"/>
      <c r="IJ785" s="56"/>
      <c r="IK785" s="56"/>
      <c r="IL785" s="56"/>
      <c r="IM785" s="56"/>
      <c r="IN785" s="56"/>
      <c r="IO785" s="56"/>
      <c r="IP785" s="56"/>
      <c r="IQ785" s="56"/>
      <c r="IR785" s="56"/>
      <c r="IS785" s="56"/>
      <c r="IT785" s="56"/>
      <c r="IU785" s="56"/>
      <c r="IV785" s="56"/>
      <c r="IW785" s="56"/>
      <c r="IX785" s="56"/>
      <c r="IY785" s="56"/>
      <c r="IZ785" s="56"/>
      <c r="JA785" s="56"/>
      <c r="JB785" s="56"/>
    </row>
    <row r="786" spans="168:262" ht="19" hidden="1" customHeight="1">
      <c r="FL786" s="56"/>
      <c r="FM786" s="56"/>
      <c r="FN786" s="56"/>
      <c r="FO786" s="56"/>
      <c r="FP786" s="1228"/>
      <c r="FQ786" s="56"/>
      <c r="FR786" s="56"/>
      <c r="FS786" s="56"/>
      <c r="FT786" s="608"/>
      <c r="FU786" s="608"/>
      <c r="FV786" s="56"/>
      <c r="FW786" s="56"/>
      <c r="FX786" s="56"/>
      <c r="FY786" s="56"/>
      <c r="FZ786" s="56"/>
      <c r="GA786" s="56"/>
      <c r="GB786" s="56"/>
      <c r="GC786" s="56"/>
      <c r="GD786" s="56"/>
      <c r="GE786" s="608"/>
      <c r="GF786" s="56"/>
      <c r="GG786" s="56"/>
      <c r="GH786" s="56"/>
      <c r="GI786" s="56"/>
      <c r="GJ786" s="56"/>
      <c r="GK786" s="608"/>
      <c r="GL786" s="608"/>
      <c r="GM786" s="56"/>
      <c r="GN786" s="56"/>
      <c r="GO786" s="56"/>
      <c r="GP786" s="56"/>
      <c r="GQ786" s="56"/>
      <c r="GR786" s="56"/>
      <c r="GS786" s="56"/>
      <c r="GT786" s="56"/>
      <c r="GU786" s="56"/>
      <c r="GV786" s="56"/>
      <c r="GW786" s="56"/>
      <c r="GX786" s="629"/>
      <c r="GY786" s="630"/>
      <c r="GZ786" s="56"/>
      <c r="HA786" s="56"/>
      <c r="HB786" s="56"/>
      <c r="HC786" s="56"/>
      <c r="HD786" s="56"/>
      <c r="HE786" s="56"/>
      <c r="HF786" s="56"/>
      <c r="HG786" s="56"/>
      <c r="HH786" s="56"/>
      <c r="HI786" s="56"/>
      <c r="HJ786" s="56"/>
      <c r="HK786" s="56"/>
      <c r="HL786" s="56"/>
      <c r="HM786" s="56"/>
      <c r="HN786" s="56"/>
      <c r="HO786" s="56"/>
      <c r="HP786" s="56"/>
      <c r="HQ786" s="56"/>
      <c r="HR786" s="56"/>
      <c r="HS786" s="56"/>
      <c r="HT786" s="630"/>
      <c r="HU786" s="630"/>
      <c r="HV786" s="56"/>
      <c r="HW786" s="56"/>
      <c r="HX786" s="56"/>
      <c r="HY786" s="56"/>
      <c r="HZ786" s="56"/>
      <c r="IA786" s="56"/>
      <c r="IB786" s="56"/>
      <c r="IC786" s="56"/>
      <c r="ID786" s="56"/>
      <c r="IE786" s="56"/>
      <c r="IF786" s="56"/>
      <c r="IG786" s="56"/>
      <c r="IH786" s="56"/>
      <c r="II786" s="56"/>
      <c r="IJ786" s="56"/>
      <c r="IK786" s="56"/>
      <c r="IL786" s="56"/>
      <c r="IM786" s="56"/>
      <c r="IN786" s="56"/>
      <c r="IO786" s="56"/>
      <c r="IP786" s="56"/>
      <c r="IQ786" s="56"/>
      <c r="IR786" s="56"/>
      <c r="IS786" s="56"/>
      <c r="IT786" s="56"/>
      <c r="IU786" s="56"/>
      <c r="IV786" s="56"/>
      <c r="IW786" s="56"/>
      <c r="IX786" s="56"/>
      <c r="IY786" s="56"/>
      <c r="IZ786" s="56"/>
      <c r="JA786" s="56"/>
      <c r="JB786" s="56"/>
    </row>
    <row r="787" spans="168:262" ht="19" hidden="1" customHeight="1">
      <c r="FL787" s="56"/>
      <c r="FM787" s="56"/>
      <c r="FN787" s="56"/>
      <c r="FO787" s="56"/>
      <c r="FP787" s="1228"/>
      <c r="FQ787" s="56"/>
      <c r="FR787" s="56"/>
      <c r="FS787" s="56"/>
      <c r="FT787" s="608"/>
      <c r="FU787" s="608"/>
      <c r="FV787" s="56"/>
      <c r="FW787" s="56"/>
      <c r="FX787" s="56"/>
      <c r="FY787" s="56"/>
      <c r="FZ787" s="56"/>
      <c r="GA787" s="56"/>
      <c r="GB787" s="56"/>
      <c r="GC787" s="56"/>
      <c r="GD787" s="56"/>
      <c r="GE787" s="608"/>
      <c r="GF787" s="56"/>
      <c r="GG787" s="56"/>
      <c r="GH787" s="56"/>
      <c r="GI787" s="56"/>
      <c r="GJ787" s="56"/>
      <c r="GK787" s="608"/>
      <c r="GL787" s="608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629"/>
      <c r="GY787" s="630"/>
      <c r="GZ787" s="56"/>
      <c r="HA787" s="56"/>
      <c r="HB787" s="56"/>
      <c r="HC787" s="56"/>
      <c r="HD787" s="56"/>
      <c r="HE787" s="56"/>
      <c r="HF787" s="56"/>
      <c r="HG787" s="56"/>
      <c r="HH787" s="56"/>
      <c r="HI787" s="56"/>
      <c r="HJ787" s="56"/>
      <c r="HK787" s="56"/>
      <c r="HL787" s="56"/>
      <c r="HM787" s="56"/>
      <c r="HN787" s="56"/>
      <c r="HO787" s="56"/>
      <c r="HP787" s="56"/>
      <c r="HQ787" s="56"/>
      <c r="HR787" s="56"/>
      <c r="HS787" s="56"/>
      <c r="HT787" s="630"/>
      <c r="HU787" s="630"/>
      <c r="HV787" s="56"/>
      <c r="HW787" s="56"/>
      <c r="HX787" s="56"/>
      <c r="HY787" s="56"/>
      <c r="HZ787" s="56"/>
      <c r="IA787" s="56"/>
      <c r="IB787" s="56"/>
      <c r="IC787" s="56"/>
      <c r="ID787" s="56"/>
      <c r="IE787" s="56"/>
      <c r="IF787" s="56"/>
      <c r="IG787" s="56"/>
      <c r="IH787" s="56"/>
      <c r="II787" s="56"/>
      <c r="IJ787" s="56"/>
      <c r="IK787" s="56"/>
      <c r="IL787" s="56"/>
      <c r="IM787" s="56"/>
      <c r="IN787" s="56"/>
      <c r="IO787" s="56"/>
      <c r="IP787" s="56"/>
      <c r="IQ787" s="56"/>
      <c r="IR787" s="56"/>
      <c r="IS787" s="56"/>
      <c r="IT787" s="56"/>
      <c r="IU787" s="56"/>
      <c r="IV787" s="56"/>
      <c r="IW787" s="56"/>
      <c r="IX787" s="56"/>
      <c r="IY787" s="56"/>
      <c r="IZ787" s="56"/>
      <c r="JA787" s="56"/>
      <c r="JB787" s="56"/>
    </row>
    <row r="788" spans="168:262" ht="19" hidden="1" customHeight="1">
      <c r="FL788" s="56"/>
      <c r="FM788" s="56"/>
      <c r="FN788" s="56"/>
      <c r="FO788" s="56"/>
      <c r="FP788" s="1228"/>
      <c r="FQ788" s="56"/>
      <c r="FR788" s="56"/>
      <c r="FS788" s="56"/>
      <c r="FT788" s="608"/>
      <c r="FU788" s="608"/>
      <c r="FV788" s="56"/>
      <c r="FW788" s="56"/>
      <c r="FX788" s="56"/>
      <c r="FY788" s="56"/>
      <c r="FZ788" s="56"/>
      <c r="GA788" s="56"/>
      <c r="GB788" s="56"/>
      <c r="GC788" s="56"/>
      <c r="GD788" s="56"/>
      <c r="GE788" s="608"/>
      <c r="GF788" s="56"/>
      <c r="GG788" s="56"/>
      <c r="GH788" s="56"/>
      <c r="GI788" s="56"/>
      <c r="GJ788" s="56"/>
      <c r="GK788" s="608"/>
      <c r="GL788" s="608"/>
      <c r="GM788" s="56"/>
      <c r="GN788" s="56"/>
      <c r="GO788" s="56"/>
      <c r="GP788" s="56"/>
      <c r="GQ788" s="56"/>
      <c r="GR788" s="56"/>
      <c r="GS788" s="56"/>
      <c r="GT788" s="56"/>
      <c r="GU788" s="56"/>
      <c r="GV788" s="56"/>
      <c r="GW788" s="56"/>
      <c r="GX788" s="629"/>
      <c r="GY788" s="630"/>
      <c r="GZ788" s="56"/>
      <c r="HA788" s="56"/>
      <c r="HB788" s="56"/>
      <c r="HC788" s="56"/>
      <c r="HD788" s="56"/>
      <c r="HE788" s="56"/>
      <c r="HF788" s="56"/>
      <c r="HG788" s="56"/>
      <c r="HH788" s="56"/>
      <c r="HI788" s="56"/>
      <c r="HJ788" s="56"/>
      <c r="HK788" s="56"/>
      <c r="HL788" s="56"/>
      <c r="HM788" s="56"/>
      <c r="HN788" s="56"/>
      <c r="HO788" s="56"/>
      <c r="HP788" s="56"/>
      <c r="HQ788" s="56"/>
      <c r="HR788" s="56"/>
      <c r="HS788" s="56"/>
      <c r="HT788" s="630"/>
      <c r="HU788" s="630"/>
      <c r="HV788" s="56"/>
      <c r="HW788" s="56"/>
      <c r="HX788" s="56"/>
      <c r="HY788" s="56"/>
      <c r="HZ788" s="56"/>
      <c r="IA788" s="56"/>
      <c r="IB788" s="56"/>
      <c r="IC788" s="56"/>
      <c r="ID788" s="56"/>
      <c r="IE788" s="56"/>
      <c r="IF788" s="56"/>
      <c r="IG788" s="56"/>
      <c r="IH788" s="56"/>
      <c r="II788" s="56"/>
      <c r="IJ788" s="56"/>
      <c r="IK788" s="56"/>
      <c r="IL788" s="56"/>
      <c r="IM788" s="56"/>
      <c r="IN788" s="56"/>
      <c r="IO788" s="56"/>
      <c r="IP788" s="56"/>
      <c r="IQ788" s="56"/>
      <c r="IR788" s="56"/>
      <c r="IS788" s="56"/>
      <c r="IT788" s="56"/>
      <c r="IU788" s="56"/>
      <c r="IV788" s="56"/>
      <c r="IW788" s="56"/>
      <c r="IX788" s="56"/>
      <c r="IY788" s="56"/>
      <c r="IZ788" s="56"/>
      <c r="JA788" s="56"/>
      <c r="JB788" s="56"/>
    </row>
    <row r="789" spans="168:262" ht="19" hidden="1" customHeight="1">
      <c r="FL789" s="56"/>
      <c r="FM789" s="56"/>
      <c r="FN789" s="56"/>
      <c r="FO789" s="56"/>
      <c r="FP789" s="1228"/>
      <c r="FQ789" s="56"/>
      <c r="FR789" s="56"/>
      <c r="FS789" s="56"/>
      <c r="FT789" s="608"/>
      <c r="FU789" s="608"/>
      <c r="FV789" s="56"/>
      <c r="FW789" s="56"/>
      <c r="FX789" s="56"/>
      <c r="FY789" s="56"/>
      <c r="FZ789" s="56"/>
      <c r="GA789" s="56"/>
      <c r="GB789" s="56"/>
      <c r="GC789" s="56"/>
      <c r="GD789" s="56"/>
      <c r="GE789" s="608"/>
      <c r="GF789" s="56"/>
      <c r="GG789" s="56"/>
      <c r="GH789" s="56"/>
      <c r="GI789" s="56"/>
      <c r="GJ789" s="56"/>
      <c r="GK789" s="608"/>
      <c r="GL789" s="608"/>
      <c r="GM789" s="56"/>
      <c r="GN789" s="56"/>
      <c r="GO789" s="56"/>
      <c r="GP789" s="56"/>
      <c r="GQ789" s="56"/>
      <c r="GR789" s="56"/>
      <c r="GS789" s="56"/>
      <c r="GT789" s="56"/>
      <c r="GU789" s="56"/>
      <c r="GV789" s="56"/>
      <c r="GW789" s="56"/>
      <c r="GX789" s="629"/>
      <c r="GY789" s="630"/>
      <c r="GZ789" s="56"/>
      <c r="HA789" s="56"/>
      <c r="HB789" s="56"/>
      <c r="HC789" s="56"/>
      <c r="HD789" s="56"/>
      <c r="HE789" s="56"/>
      <c r="HF789" s="56"/>
      <c r="HG789" s="56"/>
      <c r="HH789" s="56"/>
      <c r="HI789" s="56"/>
      <c r="HJ789" s="56"/>
      <c r="HK789" s="56"/>
      <c r="HL789" s="56"/>
      <c r="HM789" s="56"/>
      <c r="HN789" s="56"/>
      <c r="HO789" s="56"/>
      <c r="HP789" s="56"/>
      <c r="HQ789" s="56"/>
      <c r="HR789" s="56"/>
      <c r="HS789" s="56"/>
      <c r="HT789" s="630"/>
      <c r="HU789" s="630"/>
      <c r="HV789" s="56"/>
      <c r="HW789" s="56"/>
      <c r="HX789" s="56"/>
      <c r="HY789" s="56"/>
      <c r="HZ789" s="56"/>
      <c r="IA789" s="56"/>
      <c r="IB789" s="56"/>
      <c r="IC789" s="56"/>
      <c r="ID789" s="56"/>
      <c r="IE789" s="56"/>
      <c r="IF789" s="56"/>
      <c r="IG789" s="56"/>
      <c r="IH789" s="56"/>
      <c r="II789" s="56"/>
      <c r="IJ789" s="56"/>
      <c r="IK789" s="56"/>
      <c r="IL789" s="56"/>
      <c r="IM789" s="56"/>
      <c r="IN789" s="56"/>
      <c r="IO789" s="56"/>
      <c r="IP789" s="56"/>
      <c r="IQ789" s="56"/>
      <c r="IR789" s="56"/>
      <c r="IS789" s="56"/>
      <c r="IT789" s="56"/>
      <c r="IU789" s="56"/>
      <c r="IV789" s="56"/>
      <c r="IW789" s="56"/>
      <c r="IX789" s="56"/>
      <c r="IY789" s="56"/>
      <c r="IZ789" s="56"/>
      <c r="JA789" s="56"/>
      <c r="JB789" s="56"/>
    </row>
    <row r="790" spans="168:262" ht="19" hidden="1" customHeight="1">
      <c r="FL790" s="56"/>
      <c r="FM790" s="56"/>
      <c r="FN790" s="56"/>
      <c r="FO790" s="56"/>
      <c r="FP790" s="1228"/>
      <c r="FQ790" s="56"/>
      <c r="FR790" s="56"/>
      <c r="FS790" s="56"/>
      <c r="FT790" s="608"/>
      <c r="FU790" s="608"/>
      <c r="FV790" s="56"/>
      <c r="FW790" s="56"/>
      <c r="FX790" s="56"/>
      <c r="FY790" s="56"/>
      <c r="FZ790" s="56"/>
      <c r="GA790" s="56"/>
      <c r="GB790" s="56"/>
      <c r="GC790" s="56"/>
      <c r="GD790" s="56"/>
      <c r="GE790" s="608"/>
      <c r="GF790" s="56"/>
      <c r="GG790" s="56"/>
      <c r="GH790" s="56"/>
      <c r="GI790" s="56"/>
      <c r="GJ790" s="56"/>
      <c r="GK790" s="608"/>
      <c r="GL790" s="608"/>
      <c r="GM790" s="56"/>
      <c r="GN790" s="56"/>
      <c r="GO790" s="56"/>
      <c r="GP790" s="56"/>
      <c r="GQ790" s="56"/>
      <c r="GR790" s="56"/>
      <c r="GS790" s="56"/>
      <c r="GT790" s="56"/>
      <c r="GU790" s="56"/>
      <c r="GV790" s="56"/>
      <c r="GW790" s="56"/>
      <c r="GX790" s="629"/>
      <c r="GY790" s="630"/>
      <c r="GZ790" s="56"/>
      <c r="HA790" s="56"/>
      <c r="HB790" s="56"/>
      <c r="HC790" s="56"/>
      <c r="HD790" s="56"/>
      <c r="HE790" s="56"/>
      <c r="HF790" s="56"/>
      <c r="HG790" s="56"/>
      <c r="HH790" s="56"/>
      <c r="HI790" s="56"/>
      <c r="HJ790" s="56"/>
      <c r="HK790" s="56"/>
      <c r="HL790" s="56"/>
      <c r="HM790" s="56"/>
      <c r="HN790" s="56"/>
      <c r="HO790" s="56"/>
      <c r="HP790" s="56"/>
      <c r="HQ790" s="56"/>
      <c r="HR790" s="56"/>
      <c r="HS790" s="56"/>
      <c r="HT790" s="630"/>
      <c r="HU790" s="630"/>
      <c r="HV790" s="56"/>
      <c r="HW790" s="56"/>
      <c r="HX790" s="56"/>
      <c r="HY790" s="56"/>
      <c r="HZ790" s="56"/>
      <c r="IA790" s="56"/>
      <c r="IB790" s="56"/>
      <c r="IC790" s="56"/>
      <c r="ID790" s="56"/>
      <c r="IE790" s="56"/>
      <c r="IF790" s="56"/>
      <c r="IG790" s="56"/>
      <c r="IH790" s="56"/>
      <c r="II790" s="56"/>
      <c r="IJ790" s="56"/>
      <c r="IK790" s="56"/>
      <c r="IL790" s="56"/>
      <c r="IM790" s="56"/>
      <c r="IN790" s="56"/>
      <c r="IO790" s="56"/>
      <c r="IP790" s="56"/>
      <c r="IQ790" s="56"/>
      <c r="IR790" s="56"/>
      <c r="IS790" s="56"/>
      <c r="IT790" s="56"/>
      <c r="IU790" s="56"/>
      <c r="IV790" s="56"/>
      <c r="IW790" s="56"/>
      <c r="IX790" s="56"/>
      <c r="IY790" s="56"/>
      <c r="IZ790" s="56"/>
      <c r="JA790" s="56"/>
      <c r="JB790" s="56"/>
    </row>
    <row r="791" spans="168:262" ht="19" hidden="1" customHeight="1">
      <c r="FL791" s="56"/>
      <c r="FM791" s="56"/>
      <c r="FN791" s="56"/>
      <c r="FO791" s="56"/>
      <c r="FP791" s="1228"/>
      <c r="FQ791" s="56"/>
      <c r="FR791" s="56"/>
      <c r="FS791" s="56"/>
      <c r="FT791" s="608"/>
      <c r="FU791" s="608"/>
      <c r="FV791" s="56"/>
      <c r="FW791" s="56"/>
      <c r="FX791" s="56"/>
      <c r="FY791" s="56"/>
      <c r="FZ791" s="56"/>
      <c r="GA791" s="56"/>
      <c r="GB791" s="56"/>
      <c r="GC791" s="56"/>
      <c r="GD791" s="56"/>
      <c r="GE791" s="608"/>
      <c r="GF791" s="56"/>
      <c r="GG791" s="56"/>
      <c r="GH791" s="56"/>
      <c r="GI791" s="56"/>
      <c r="GJ791" s="56"/>
      <c r="GK791" s="608"/>
      <c r="GL791" s="608"/>
      <c r="GM791" s="56"/>
      <c r="GN791" s="56"/>
      <c r="GO791" s="56"/>
      <c r="GP791" s="56"/>
      <c r="GQ791" s="56"/>
      <c r="GR791" s="56"/>
      <c r="GS791" s="56"/>
      <c r="GT791" s="56"/>
      <c r="GU791" s="56"/>
      <c r="GV791" s="56"/>
      <c r="GW791" s="56"/>
      <c r="GX791" s="629"/>
      <c r="GY791" s="630"/>
      <c r="GZ791" s="56"/>
      <c r="HA791" s="56"/>
      <c r="HB791" s="56"/>
      <c r="HC791" s="56"/>
      <c r="HD791" s="56"/>
      <c r="HE791" s="56"/>
      <c r="HF791" s="56"/>
      <c r="HG791" s="56"/>
      <c r="HH791" s="56"/>
      <c r="HI791" s="56"/>
      <c r="HJ791" s="56"/>
      <c r="HK791" s="56"/>
      <c r="HL791" s="56"/>
      <c r="HM791" s="56"/>
      <c r="HN791" s="56"/>
      <c r="HO791" s="56"/>
      <c r="HP791" s="56"/>
      <c r="HQ791" s="56"/>
      <c r="HR791" s="56"/>
      <c r="HS791" s="56"/>
      <c r="HT791" s="630"/>
      <c r="HU791" s="630"/>
      <c r="HV791" s="56"/>
      <c r="HW791" s="56"/>
      <c r="HX791" s="56"/>
      <c r="HY791" s="56"/>
      <c r="HZ791" s="56"/>
      <c r="IA791" s="56"/>
      <c r="IB791" s="56"/>
      <c r="IC791" s="56"/>
      <c r="ID791" s="56"/>
      <c r="IE791" s="56"/>
      <c r="IF791" s="56"/>
      <c r="IG791" s="56"/>
      <c r="IH791" s="56"/>
      <c r="II791" s="56"/>
      <c r="IJ791" s="56"/>
      <c r="IK791" s="56"/>
      <c r="IL791" s="56"/>
      <c r="IM791" s="56"/>
      <c r="IN791" s="56"/>
      <c r="IO791" s="56"/>
      <c r="IP791" s="56"/>
      <c r="IQ791" s="56"/>
      <c r="IR791" s="56"/>
      <c r="IS791" s="56"/>
      <c r="IT791" s="56"/>
      <c r="IU791" s="56"/>
      <c r="IV791" s="56"/>
      <c r="IW791" s="56"/>
      <c r="IX791" s="56"/>
      <c r="IY791" s="56"/>
      <c r="IZ791" s="56"/>
      <c r="JA791" s="56"/>
      <c r="JB791" s="56"/>
    </row>
    <row r="792" spans="168:262" ht="19" hidden="1" customHeight="1">
      <c r="FL792" s="56"/>
      <c r="FM792" s="56"/>
      <c r="FN792" s="56"/>
      <c r="FO792" s="56"/>
      <c r="FP792" s="1228"/>
      <c r="FQ792" s="56"/>
      <c r="FR792" s="56"/>
      <c r="FS792" s="56"/>
      <c r="FT792" s="608"/>
      <c r="FU792" s="608"/>
      <c r="FV792" s="56"/>
      <c r="FW792" s="56"/>
      <c r="FX792" s="56"/>
      <c r="FY792" s="56"/>
      <c r="FZ792" s="56"/>
      <c r="GA792" s="56"/>
      <c r="GB792" s="56"/>
      <c r="GC792" s="56"/>
      <c r="GD792" s="56"/>
      <c r="GE792" s="608"/>
      <c r="GF792" s="56"/>
      <c r="GG792" s="56"/>
      <c r="GH792" s="56"/>
      <c r="GI792" s="56"/>
      <c r="GJ792" s="56"/>
      <c r="GK792" s="608"/>
      <c r="GL792" s="608"/>
      <c r="GM792" s="56"/>
      <c r="GN792" s="56"/>
      <c r="GO792" s="56"/>
      <c r="GP792" s="56"/>
      <c r="GQ792" s="56"/>
      <c r="GR792" s="56"/>
      <c r="GS792" s="56"/>
      <c r="GT792" s="56"/>
      <c r="GU792" s="56"/>
      <c r="GV792" s="56"/>
      <c r="GW792" s="56"/>
      <c r="GX792" s="629"/>
      <c r="GY792" s="630"/>
      <c r="GZ792" s="56"/>
      <c r="HA792" s="56"/>
      <c r="HB792" s="56"/>
      <c r="HC792" s="56"/>
      <c r="HD792" s="56"/>
      <c r="HE792" s="56"/>
      <c r="HF792" s="56"/>
      <c r="HG792" s="56"/>
      <c r="HH792" s="56"/>
      <c r="HI792" s="56"/>
      <c r="HJ792" s="56"/>
      <c r="HK792" s="56"/>
      <c r="HL792" s="56"/>
      <c r="HM792" s="56"/>
      <c r="HN792" s="56"/>
      <c r="HO792" s="56"/>
      <c r="HP792" s="56"/>
      <c r="HQ792" s="56"/>
      <c r="HR792" s="56"/>
      <c r="HS792" s="56"/>
      <c r="HT792" s="630"/>
      <c r="HU792" s="630"/>
      <c r="HV792" s="56"/>
      <c r="HW792" s="56"/>
      <c r="HX792" s="56"/>
      <c r="HY792" s="56"/>
      <c r="HZ792" s="56"/>
      <c r="IA792" s="56"/>
      <c r="IB792" s="56"/>
      <c r="IC792" s="56"/>
      <c r="ID792" s="56"/>
      <c r="IE792" s="56"/>
      <c r="IF792" s="56"/>
      <c r="IG792" s="56"/>
      <c r="IH792" s="56"/>
      <c r="II792" s="56"/>
      <c r="IJ792" s="56"/>
      <c r="IK792" s="56"/>
      <c r="IL792" s="56"/>
      <c r="IM792" s="56"/>
      <c r="IN792" s="56"/>
      <c r="IO792" s="56"/>
      <c r="IP792" s="56"/>
      <c r="IQ792" s="56"/>
      <c r="IR792" s="56"/>
      <c r="IS792" s="56"/>
      <c r="IT792" s="56"/>
      <c r="IU792" s="56"/>
      <c r="IV792" s="56"/>
      <c r="IW792" s="56"/>
      <c r="IX792" s="56"/>
      <c r="IY792" s="56"/>
      <c r="IZ792" s="56"/>
      <c r="JA792" s="56"/>
      <c r="JB792" s="56"/>
    </row>
    <row r="793" spans="168:262" ht="19" hidden="1" customHeight="1">
      <c r="FL793" s="56"/>
      <c r="FM793" s="56"/>
      <c r="FN793" s="56"/>
      <c r="FO793" s="56"/>
      <c r="FP793" s="1228"/>
      <c r="FQ793" s="56"/>
      <c r="FR793" s="56"/>
      <c r="FS793" s="56"/>
      <c r="FT793" s="608"/>
      <c r="FU793" s="608"/>
      <c r="FV793" s="56"/>
      <c r="FW793" s="56"/>
      <c r="FX793" s="56"/>
      <c r="FY793" s="56"/>
      <c r="FZ793" s="56"/>
      <c r="GA793" s="56"/>
      <c r="GB793" s="56"/>
      <c r="GC793" s="56"/>
      <c r="GD793" s="56"/>
      <c r="GE793" s="608"/>
      <c r="GF793" s="56"/>
      <c r="GG793" s="56"/>
      <c r="GH793" s="56"/>
      <c r="GI793" s="56"/>
      <c r="GJ793" s="56"/>
      <c r="GK793" s="608"/>
      <c r="GL793" s="608"/>
      <c r="GM793" s="56"/>
      <c r="GN793" s="56"/>
      <c r="GO793" s="56"/>
      <c r="GP793" s="56"/>
      <c r="GQ793" s="56"/>
      <c r="GR793" s="56"/>
      <c r="GS793" s="56"/>
      <c r="GT793" s="56"/>
      <c r="GU793" s="56"/>
      <c r="GV793" s="56"/>
      <c r="GW793" s="56"/>
      <c r="GX793" s="629"/>
      <c r="GY793" s="630"/>
      <c r="GZ793" s="56"/>
      <c r="HA793" s="56"/>
      <c r="HB793" s="56"/>
      <c r="HC793" s="56"/>
      <c r="HD793" s="56"/>
      <c r="HE793" s="56"/>
      <c r="HF793" s="56"/>
      <c r="HG793" s="56"/>
      <c r="HH793" s="56"/>
      <c r="HI793" s="56"/>
      <c r="HJ793" s="56"/>
      <c r="HK793" s="56"/>
      <c r="HL793" s="56"/>
      <c r="HM793" s="56"/>
      <c r="HN793" s="56"/>
      <c r="HO793" s="56"/>
      <c r="HP793" s="56"/>
      <c r="HQ793" s="56"/>
      <c r="HR793" s="56"/>
      <c r="HS793" s="56"/>
      <c r="HT793" s="630"/>
      <c r="HU793" s="630"/>
      <c r="HV793" s="56"/>
      <c r="HW793" s="56"/>
      <c r="HX793" s="56"/>
      <c r="HY793" s="56"/>
      <c r="HZ793" s="56"/>
      <c r="IA793" s="56"/>
      <c r="IB793" s="56"/>
      <c r="IC793" s="56"/>
      <c r="ID793" s="56"/>
      <c r="IE793" s="56"/>
      <c r="IF793" s="56"/>
      <c r="IG793" s="56"/>
      <c r="IH793" s="56"/>
      <c r="II793" s="56"/>
      <c r="IJ793" s="56"/>
      <c r="IK793" s="56"/>
      <c r="IL793" s="56"/>
      <c r="IM793" s="56"/>
      <c r="IN793" s="56"/>
      <c r="IO793" s="56"/>
      <c r="IP793" s="56"/>
      <c r="IQ793" s="56"/>
      <c r="IR793" s="56"/>
      <c r="IS793" s="56"/>
      <c r="IT793" s="56"/>
      <c r="IU793" s="56"/>
      <c r="IV793" s="56"/>
      <c r="IW793" s="56"/>
      <c r="IX793" s="56"/>
      <c r="IY793" s="56"/>
      <c r="IZ793" s="56"/>
      <c r="JA793" s="56"/>
      <c r="JB793" s="56"/>
    </row>
    <row r="794" spans="168:262" ht="19" hidden="1" customHeight="1">
      <c r="FL794" s="56"/>
      <c r="FM794" s="56"/>
      <c r="FN794" s="56"/>
      <c r="FO794" s="56"/>
      <c r="FP794" s="1228"/>
      <c r="FQ794" s="56"/>
      <c r="FR794" s="56"/>
      <c r="FS794" s="56"/>
      <c r="FT794" s="608"/>
      <c r="FU794" s="608"/>
      <c r="FV794" s="56"/>
      <c r="FW794" s="56"/>
      <c r="FX794" s="56"/>
      <c r="FY794" s="56"/>
      <c r="FZ794" s="56"/>
      <c r="GA794" s="56"/>
      <c r="GB794" s="56"/>
      <c r="GC794" s="56"/>
      <c r="GD794" s="56"/>
      <c r="GE794" s="608"/>
      <c r="GF794" s="56"/>
      <c r="GG794" s="56"/>
      <c r="GH794" s="56"/>
      <c r="GI794" s="56"/>
      <c r="GJ794" s="56"/>
      <c r="GK794" s="608"/>
      <c r="GL794" s="608"/>
      <c r="GM794" s="56"/>
      <c r="GN794" s="56"/>
      <c r="GO794" s="56"/>
      <c r="GP794" s="56"/>
      <c r="GQ794" s="56"/>
      <c r="GR794" s="56"/>
      <c r="GS794" s="56"/>
      <c r="GT794" s="56"/>
      <c r="GU794" s="56"/>
      <c r="GV794" s="56"/>
      <c r="GW794" s="56"/>
      <c r="GX794" s="629"/>
      <c r="GY794" s="630"/>
      <c r="GZ794" s="56"/>
      <c r="HA794" s="56"/>
      <c r="HB794" s="56"/>
      <c r="HC794" s="56"/>
      <c r="HD794" s="56"/>
      <c r="HE794" s="56"/>
      <c r="HF794" s="56"/>
      <c r="HG794" s="56"/>
      <c r="HH794" s="56"/>
      <c r="HI794" s="56"/>
      <c r="HJ794" s="56"/>
      <c r="HK794" s="56"/>
      <c r="HL794" s="56"/>
      <c r="HM794" s="56"/>
      <c r="HN794" s="56"/>
      <c r="HO794" s="56"/>
      <c r="HP794" s="56"/>
      <c r="HQ794" s="56"/>
      <c r="HR794" s="56"/>
      <c r="HS794" s="56"/>
      <c r="HT794" s="630"/>
      <c r="HU794" s="630"/>
      <c r="HV794" s="56"/>
      <c r="HW794" s="56"/>
      <c r="HX794" s="56"/>
      <c r="HY794" s="56"/>
      <c r="HZ794" s="56"/>
      <c r="IA794" s="56"/>
      <c r="IB794" s="56"/>
      <c r="IC794" s="56"/>
      <c r="ID794" s="56"/>
      <c r="IE794" s="56"/>
      <c r="IF794" s="56"/>
      <c r="IG794" s="56"/>
      <c r="IH794" s="56"/>
      <c r="II794" s="56"/>
      <c r="IJ794" s="56"/>
      <c r="IK794" s="56"/>
      <c r="IL794" s="56"/>
      <c r="IM794" s="56"/>
      <c r="IN794" s="56"/>
      <c r="IO794" s="56"/>
      <c r="IP794" s="56"/>
      <c r="IQ794" s="56"/>
      <c r="IR794" s="56"/>
      <c r="IS794" s="56"/>
      <c r="IT794" s="56"/>
      <c r="IU794" s="56"/>
      <c r="IV794" s="56"/>
      <c r="IW794" s="56"/>
      <c r="IX794" s="56"/>
      <c r="IY794" s="56"/>
      <c r="IZ794" s="56"/>
      <c r="JA794" s="56"/>
      <c r="JB794" s="56"/>
    </row>
    <row r="795" spans="168:262" ht="19" hidden="1" customHeight="1">
      <c r="FL795" s="56"/>
      <c r="FM795" s="56"/>
      <c r="FN795" s="56"/>
      <c r="FO795" s="56"/>
      <c r="FP795" s="1228"/>
      <c r="FQ795" s="56"/>
      <c r="FR795" s="56"/>
      <c r="FS795" s="56"/>
      <c r="FT795" s="608"/>
      <c r="FU795" s="608"/>
      <c r="FV795" s="56"/>
      <c r="FW795" s="56"/>
      <c r="FX795" s="56"/>
      <c r="FY795" s="56"/>
      <c r="FZ795" s="56"/>
      <c r="GA795" s="56"/>
      <c r="GB795" s="56"/>
      <c r="GC795" s="56"/>
      <c r="GD795" s="56"/>
      <c r="GE795" s="608"/>
      <c r="GF795" s="56"/>
      <c r="GG795" s="56"/>
      <c r="GH795" s="56"/>
      <c r="GI795" s="56"/>
      <c r="GJ795" s="56"/>
      <c r="GK795" s="608"/>
      <c r="GL795" s="608"/>
      <c r="GM795" s="56"/>
      <c r="GN795" s="56"/>
      <c r="GO795" s="56"/>
      <c r="GP795" s="56"/>
      <c r="GQ795" s="56"/>
      <c r="GR795" s="56"/>
      <c r="GS795" s="56"/>
      <c r="GT795" s="56"/>
      <c r="GU795" s="56"/>
      <c r="GV795" s="56"/>
      <c r="GW795" s="56"/>
      <c r="GX795" s="629"/>
      <c r="GY795" s="630"/>
      <c r="GZ795" s="56"/>
      <c r="HA795" s="56"/>
      <c r="HB795" s="56"/>
      <c r="HC795" s="56"/>
      <c r="HD795" s="56"/>
      <c r="HE795" s="56"/>
      <c r="HF795" s="56"/>
      <c r="HG795" s="56"/>
      <c r="HH795" s="56"/>
      <c r="HI795" s="56"/>
      <c r="HJ795" s="56"/>
      <c r="HK795" s="56"/>
      <c r="HL795" s="56"/>
      <c r="HM795" s="56"/>
      <c r="HN795" s="56"/>
      <c r="HO795" s="56"/>
      <c r="HP795" s="56"/>
      <c r="HQ795" s="56"/>
      <c r="HR795" s="56"/>
      <c r="HS795" s="56"/>
      <c r="HT795" s="630"/>
      <c r="HU795" s="630"/>
      <c r="HV795" s="56"/>
      <c r="HW795" s="56"/>
      <c r="HX795" s="56"/>
      <c r="HY795" s="56"/>
      <c r="HZ795" s="56"/>
      <c r="IA795" s="56"/>
      <c r="IB795" s="56"/>
      <c r="IC795" s="56"/>
      <c r="ID795" s="56"/>
      <c r="IE795" s="56"/>
      <c r="IF795" s="56"/>
      <c r="IG795" s="56"/>
      <c r="IH795" s="56"/>
      <c r="II795" s="56"/>
      <c r="IJ795" s="56"/>
      <c r="IK795" s="56"/>
      <c r="IL795" s="56"/>
      <c r="IM795" s="56"/>
      <c r="IN795" s="56"/>
      <c r="IO795" s="56"/>
      <c r="IP795" s="56"/>
      <c r="IQ795" s="56"/>
      <c r="IR795" s="56"/>
      <c r="IS795" s="56"/>
      <c r="IT795" s="56"/>
      <c r="IU795" s="56"/>
      <c r="IV795" s="56"/>
      <c r="IW795" s="56"/>
      <c r="IX795" s="56"/>
      <c r="IY795" s="56"/>
      <c r="IZ795" s="56"/>
      <c r="JA795" s="56"/>
      <c r="JB795" s="56"/>
    </row>
    <row r="796" spans="168:262" ht="19" hidden="1" customHeight="1">
      <c r="FL796" s="56"/>
      <c r="FM796" s="56"/>
      <c r="FN796" s="56"/>
      <c r="FO796" s="56"/>
      <c r="FP796" s="1228"/>
      <c r="FQ796" s="56"/>
      <c r="FR796" s="56"/>
      <c r="FS796" s="56"/>
      <c r="FT796" s="608"/>
      <c r="FU796" s="608"/>
      <c r="FV796" s="56"/>
      <c r="FW796" s="56"/>
      <c r="FX796" s="56"/>
      <c r="FY796" s="56"/>
      <c r="FZ796" s="56"/>
      <c r="GA796" s="56"/>
      <c r="GB796" s="56"/>
      <c r="GC796" s="56"/>
      <c r="GD796" s="56"/>
      <c r="GE796" s="608"/>
      <c r="GF796" s="56"/>
      <c r="GG796" s="56"/>
      <c r="GH796" s="56"/>
      <c r="GI796" s="56"/>
      <c r="GJ796" s="56"/>
      <c r="GK796" s="608"/>
      <c r="GL796" s="608"/>
      <c r="GM796" s="56"/>
      <c r="GN796" s="56"/>
      <c r="GO796" s="56"/>
      <c r="GP796" s="56"/>
      <c r="GQ796" s="56"/>
      <c r="GR796" s="56"/>
      <c r="GS796" s="56"/>
      <c r="GT796" s="56"/>
      <c r="GU796" s="56"/>
      <c r="GV796" s="56"/>
      <c r="GW796" s="56"/>
      <c r="GX796" s="629"/>
      <c r="GY796" s="630"/>
      <c r="GZ796" s="56"/>
      <c r="HA796" s="56"/>
      <c r="HB796" s="56"/>
      <c r="HC796" s="56"/>
      <c r="HD796" s="56"/>
      <c r="HE796" s="56"/>
      <c r="HF796" s="56"/>
      <c r="HG796" s="56"/>
      <c r="HH796" s="56"/>
      <c r="HI796" s="56"/>
      <c r="HJ796" s="56"/>
      <c r="HK796" s="56"/>
      <c r="HL796" s="56"/>
      <c r="HM796" s="56"/>
      <c r="HN796" s="56"/>
      <c r="HO796" s="56"/>
      <c r="HP796" s="56"/>
      <c r="HQ796" s="56"/>
      <c r="HR796" s="56"/>
      <c r="HS796" s="56"/>
      <c r="HT796" s="630"/>
      <c r="HU796" s="630"/>
      <c r="HV796" s="56"/>
      <c r="HW796" s="56"/>
      <c r="HX796" s="56"/>
      <c r="HY796" s="56"/>
      <c r="HZ796" s="56"/>
      <c r="IA796" s="56"/>
      <c r="IB796" s="56"/>
      <c r="IC796" s="56"/>
      <c r="ID796" s="56"/>
      <c r="IE796" s="56"/>
      <c r="IF796" s="56"/>
      <c r="IG796" s="56"/>
      <c r="IH796" s="56"/>
      <c r="II796" s="56"/>
      <c r="IJ796" s="56"/>
      <c r="IK796" s="56"/>
      <c r="IL796" s="56"/>
      <c r="IM796" s="56"/>
      <c r="IN796" s="56"/>
      <c r="IO796" s="56"/>
      <c r="IP796" s="56"/>
      <c r="IQ796" s="56"/>
      <c r="IR796" s="56"/>
      <c r="IS796" s="56"/>
      <c r="IT796" s="56"/>
      <c r="IU796" s="56"/>
      <c r="IV796" s="56"/>
      <c r="IW796" s="56"/>
      <c r="IX796" s="56"/>
      <c r="IY796" s="56"/>
      <c r="IZ796" s="56"/>
      <c r="JA796" s="56"/>
      <c r="JB796" s="56"/>
    </row>
    <row r="797" spans="168:262" ht="19" hidden="1" customHeight="1">
      <c r="FL797" s="56"/>
      <c r="FM797" s="56"/>
      <c r="FN797" s="56"/>
      <c r="FO797" s="56"/>
      <c r="FP797" s="1228"/>
      <c r="FQ797" s="56"/>
      <c r="FR797" s="56"/>
      <c r="FS797" s="56"/>
      <c r="FT797" s="608"/>
      <c r="FU797" s="608"/>
      <c r="FV797" s="56"/>
      <c r="FW797" s="56"/>
      <c r="FX797" s="56"/>
      <c r="FY797" s="56"/>
      <c r="FZ797" s="56"/>
      <c r="GA797" s="56"/>
      <c r="GB797" s="56"/>
      <c r="GC797" s="56"/>
      <c r="GD797" s="56"/>
      <c r="GE797" s="608"/>
      <c r="GF797" s="56"/>
      <c r="GG797" s="56"/>
      <c r="GH797" s="56"/>
      <c r="GI797" s="56"/>
      <c r="GJ797" s="56"/>
      <c r="GK797" s="608"/>
      <c r="GL797" s="608"/>
      <c r="GM797" s="56"/>
      <c r="GN797" s="56"/>
      <c r="GO797" s="56"/>
      <c r="GP797" s="56"/>
      <c r="GQ797" s="56"/>
      <c r="GR797" s="56"/>
      <c r="GS797" s="56"/>
      <c r="GT797" s="56"/>
      <c r="GU797" s="56"/>
      <c r="GV797" s="56"/>
      <c r="GW797" s="56"/>
      <c r="GX797" s="629"/>
      <c r="GY797" s="630"/>
      <c r="GZ797" s="56"/>
      <c r="HA797" s="56"/>
      <c r="HB797" s="56"/>
      <c r="HC797" s="56"/>
      <c r="HD797" s="56"/>
      <c r="HE797" s="56"/>
      <c r="HF797" s="56"/>
      <c r="HG797" s="56"/>
      <c r="HH797" s="56"/>
      <c r="HI797" s="56"/>
      <c r="HJ797" s="56"/>
      <c r="HK797" s="56"/>
      <c r="HL797" s="56"/>
      <c r="HM797" s="56"/>
      <c r="HN797" s="56"/>
      <c r="HO797" s="56"/>
      <c r="HP797" s="56"/>
      <c r="HQ797" s="56"/>
      <c r="HR797" s="56"/>
      <c r="HS797" s="56"/>
      <c r="HT797" s="630"/>
      <c r="HU797" s="630"/>
      <c r="HV797" s="56"/>
      <c r="HW797" s="56"/>
      <c r="HX797" s="56"/>
      <c r="HY797" s="56"/>
      <c r="HZ797" s="56"/>
      <c r="IA797" s="56"/>
      <c r="IB797" s="56"/>
      <c r="IC797" s="56"/>
      <c r="ID797" s="56"/>
      <c r="IE797" s="56"/>
      <c r="IF797" s="56"/>
      <c r="IG797" s="56"/>
      <c r="IH797" s="56"/>
      <c r="II797" s="56"/>
      <c r="IJ797" s="56"/>
      <c r="IK797" s="56"/>
      <c r="IL797" s="56"/>
      <c r="IM797" s="56"/>
      <c r="IN797" s="56"/>
      <c r="IO797" s="56"/>
      <c r="IP797" s="56"/>
      <c r="IQ797" s="56"/>
      <c r="IR797" s="56"/>
      <c r="IS797" s="56"/>
      <c r="IT797" s="56"/>
      <c r="IU797" s="56"/>
      <c r="IV797" s="56"/>
      <c r="IW797" s="56"/>
      <c r="IX797" s="56"/>
      <c r="IY797" s="56"/>
      <c r="IZ797" s="56"/>
      <c r="JA797" s="56"/>
      <c r="JB797" s="56"/>
    </row>
    <row r="798" spans="168:262" ht="19" hidden="1" customHeight="1">
      <c r="FL798" s="56"/>
      <c r="FM798" s="56"/>
      <c r="FN798" s="56"/>
      <c r="FO798" s="56"/>
      <c r="FP798" s="1228"/>
      <c r="FQ798" s="56"/>
      <c r="FR798" s="56"/>
      <c r="FS798" s="56"/>
      <c r="FT798" s="608"/>
      <c r="FU798" s="608"/>
      <c r="FV798" s="56"/>
      <c r="FW798" s="56"/>
      <c r="FX798" s="56"/>
      <c r="FY798" s="56"/>
      <c r="FZ798" s="56"/>
      <c r="GA798" s="56"/>
      <c r="GB798" s="56"/>
      <c r="GC798" s="56"/>
      <c r="GD798" s="56"/>
      <c r="GE798" s="608"/>
      <c r="GF798" s="56"/>
      <c r="GG798" s="56"/>
      <c r="GH798" s="56"/>
      <c r="GI798" s="56"/>
      <c r="GJ798" s="56"/>
      <c r="GK798" s="608"/>
      <c r="GL798" s="608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629"/>
      <c r="GY798" s="630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630"/>
      <c r="HU798" s="630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</row>
    <row r="799" spans="168:262" ht="19" hidden="1" customHeight="1">
      <c r="FL799" s="56"/>
      <c r="FM799" s="56"/>
      <c r="FN799" s="56"/>
      <c r="FO799" s="56"/>
      <c r="FP799" s="1228"/>
      <c r="FQ799" s="56"/>
      <c r="FR799" s="56"/>
      <c r="FS799" s="56"/>
      <c r="FT799" s="608"/>
      <c r="FU799" s="608"/>
      <c r="FV799" s="56"/>
      <c r="FW799" s="56"/>
      <c r="FX799" s="56"/>
      <c r="FY799" s="56"/>
      <c r="FZ799" s="56"/>
      <c r="GA799" s="56"/>
      <c r="GB799" s="56"/>
      <c r="GC799" s="56"/>
      <c r="GD799" s="56"/>
      <c r="GE799" s="608"/>
      <c r="GF799" s="56"/>
      <c r="GG799" s="56"/>
      <c r="GH799" s="56"/>
      <c r="GI799" s="56"/>
      <c r="GJ799" s="56"/>
      <c r="GK799" s="608"/>
      <c r="GL799" s="608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629"/>
      <c r="GY799" s="630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630"/>
      <c r="HU799" s="630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</row>
    <row r="800" spans="168:262" ht="19" hidden="1" customHeight="1">
      <c r="FL800" s="56"/>
      <c r="FM800" s="56"/>
      <c r="FN800" s="56"/>
      <c r="FO800" s="56"/>
      <c r="FP800" s="1228"/>
      <c r="FQ800" s="56"/>
      <c r="FR800" s="56"/>
      <c r="FS800" s="56"/>
      <c r="FT800" s="608"/>
      <c r="FU800" s="608"/>
      <c r="FV800" s="56"/>
      <c r="FW800" s="56"/>
      <c r="FX800" s="56"/>
      <c r="FY800" s="56"/>
      <c r="FZ800" s="56"/>
      <c r="GA800" s="56"/>
      <c r="GB800" s="56"/>
      <c r="GC800" s="56"/>
      <c r="GD800" s="56"/>
      <c r="GE800" s="608"/>
      <c r="GF800" s="56"/>
      <c r="GG800" s="56"/>
      <c r="GH800" s="56"/>
      <c r="GI800" s="56"/>
      <c r="GJ800" s="56"/>
      <c r="GK800" s="608"/>
      <c r="GL800" s="608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629"/>
      <c r="GY800" s="630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630"/>
      <c r="HU800" s="630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</row>
    <row r="801" spans="168:262" ht="19" hidden="1" customHeight="1">
      <c r="FL801" s="56"/>
      <c r="FM801" s="56"/>
      <c r="FN801" s="56"/>
      <c r="FO801" s="56"/>
      <c r="FP801" s="1228"/>
      <c r="FQ801" s="56"/>
      <c r="FR801" s="56"/>
      <c r="FS801" s="56"/>
      <c r="FT801" s="608"/>
      <c r="FU801" s="608"/>
      <c r="FV801" s="56"/>
      <c r="FW801" s="56"/>
      <c r="FX801" s="56"/>
      <c r="FY801" s="56"/>
      <c r="FZ801" s="56"/>
      <c r="GA801" s="56"/>
      <c r="GB801" s="56"/>
      <c r="GC801" s="56"/>
      <c r="GD801" s="56"/>
      <c r="GE801" s="608"/>
      <c r="GF801" s="56"/>
      <c r="GG801" s="56"/>
      <c r="GH801" s="56"/>
      <c r="GI801" s="56"/>
      <c r="GJ801" s="56"/>
      <c r="GK801" s="608"/>
      <c r="GL801" s="608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629"/>
      <c r="GY801" s="630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630"/>
      <c r="HU801" s="630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</row>
    <row r="802" spans="168:262" ht="19" hidden="1" customHeight="1">
      <c r="FL802" s="56"/>
      <c r="FM802" s="56"/>
      <c r="FN802" s="56"/>
      <c r="FO802" s="56"/>
      <c r="FP802" s="1228"/>
      <c r="FQ802" s="56"/>
      <c r="FR802" s="56"/>
      <c r="FS802" s="56"/>
      <c r="FT802" s="608"/>
      <c r="FU802" s="608"/>
      <c r="FV802" s="56"/>
      <c r="FW802" s="56"/>
      <c r="FX802" s="56"/>
      <c r="FY802" s="56"/>
      <c r="FZ802" s="56"/>
      <c r="GA802" s="56"/>
      <c r="GB802" s="56"/>
      <c r="GC802" s="56"/>
      <c r="GD802" s="56"/>
      <c r="GE802" s="608"/>
      <c r="GF802" s="56"/>
      <c r="GG802" s="56"/>
      <c r="GH802" s="56"/>
      <c r="GI802" s="56"/>
      <c r="GJ802" s="56"/>
      <c r="GK802" s="608"/>
      <c r="GL802" s="608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629"/>
      <c r="GY802" s="630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630"/>
      <c r="HU802" s="630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</row>
    <row r="803" spans="168:262" ht="19" hidden="1" customHeight="1">
      <c r="FL803" s="56"/>
      <c r="FM803" s="56"/>
      <c r="FN803" s="56"/>
      <c r="FO803" s="56"/>
      <c r="FP803" s="1228"/>
      <c r="FQ803" s="56"/>
      <c r="FR803" s="56"/>
      <c r="FS803" s="56"/>
      <c r="FT803" s="608"/>
      <c r="FU803" s="608"/>
      <c r="FV803" s="56"/>
      <c r="FW803" s="56"/>
      <c r="FX803" s="56"/>
      <c r="FY803" s="56"/>
      <c r="FZ803" s="56"/>
      <c r="GA803" s="56"/>
      <c r="GB803" s="56"/>
      <c r="GC803" s="56"/>
      <c r="GD803" s="56"/>
      <c r="GE803" s="608"/>
      <c r="GF803" s="56"/>
      <c r="GG803" s="56"/>
      <c r="GH803" s="56"/>
      <c r="GI803" s="56"/>
      <c r="GJ803" s="56"/>
      <c r="GK803" s="608"/>
      <c r="GL803" s="608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629"/>
      <c r="GY803" s="630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630"/>
      <c r="HU803" s="630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</row>
    <row r="804" spans="168:262" ht="19" hidden="1" customHeight="1">
      <c r="FL804" s="56"/>
      <c r="FM804" s="56"/>
      <c r="FN804" s="56"/>
      <c r="FO804" s="56"/>
      <c r="FP804" s="1228"/>
      <c r="FQ804" s="56"/>
      <c r="FR804" s="56"/>
      <c r="FS804" s="56"/>
      <c r="FT804" s="608"/>
      <c r="FU804" s="608"/>
      <c r="FV804" s="56"/>
      <c r="FW804" s="56"/>
      <c r="FX804" s="56"/>
      <c r="FY804" s="56"/>
      <c r="FZ804" s="56"/>
      <c r="GA804" s="56"/>
      <c r="GB804" s="56"/>
      <c r="GC804" s="56"/>
      <c r="GD804" s="56"/>
      <c r="GE804" s="608"/>
      <c r="GF804" s="56"/>
      <c r="GG804" s="56"/>
      <c r="GH804" s="56"/>
      <c r="GI804" s="56"/>
      <c r="GJ804" s="56"/>
      <c r="GK804" s="608"/>
      <c r="GL804" s="608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629"/>
      <c r="GY804" s="630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630"/>
      <c r="HU804" s="630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</row>
    <row r="805" spans="168:262" ht="19" hidden="1" customHeight="1">
      <c r="FL805" s="56"/>
      <c r="FM805" s="56"/>
      <c r="FN805" s="56"/>
      <c r="FO805" s="56"/>
      <c r="FP805" s="1228"/>
      <c r="FQ805" s="56"/>
      <c r="FR805" s="56"/>
      <c r="FS805" s="56"/>
      <c r="FT805" s="608"/>
      <c r="FU805" s="608"/>
      <c r="FV805" s="56"/>
      <c r="FW805" s="56"/>
      <c r="FX805" s="56"/>
      <c r="FY805" s="56"/>
      <c r="FZ805" s="56"/>
      <c r="GA805" s="56"/>
      <c r="GB805" s="56"/>
      <c r="GC805" s="56"/>
      <c r="GD805" s="56"/>
      <c r="GE805" s="608"/>
      <c r="GF805" s="56"/>
      <c r="GG805" s="56"/>
      <c r="GH805" s="56"/>
      <c r="GI805" s="56"/>
      <c r="GJ805" s="56"/>
      <c r="GK805" s="608"/>
      <c r="GL805" s="608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629"/>
      <c r="GY805" s="630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630"/>
      <c r="HU805" s="630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</row>
    <row r="806" spans="168:262" ht="19" hidden="1" customHeight="1">
      <c r="FL806" s="56"/>
      <c r="FM806" s="56"/>
      <c r="FN806" s="56"/>
      <c r="FO806" s="56"/>
      <c r="FP806" s="1228"/>
      <c r="FQ806" s="56"/>
      <c r="FR806" s="56"/>
      <c r="FS806" s="56"/>
      <c r="FT806" s="608"/>
      <c r="FU806" s="608"/>
      <c r="FV806" s="56"/>
      <c r="FW806" s="56"/>
      <c r="FX806" s="56"/>
      <c r="FY806" s="56"/>
      <c r="FZ806" s="56"/>
      <c r="GA806" s="56"/>
      <c r="GB806" s="56"/>
      <c r="GC806" s="56"/>
      <c r="GD806" s="56"/>
      <c r="GE806" s="608"/>
      <c r="GF806" s="56"/>
      <c r="GG806" s="56"/>
      <c r="GH806" s="56"/>
      <c r="GI806" s="56"/>
      <c r="GJ806" s="56"/>
      <c r="GK806" s="608"/>
      <c r="GL806" s="608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629"/>
      <c r="GY806" s="630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630"/>
      <c r="HU806" s="630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</row>
    <row r="807" spans="168:262" ht="19" hidden="1" customHeight="1">
      <c r="FL807" s="56"/>
      <c r="FM807" s="56"/>
      <c r="FN807" s="56"/>
      <c r="FO807" s="56"/>
      <c r="FP807" s="1228"/>
      <c r="FQ807" s="56"/>
      <c r="FR807" s="56"/>
      <c r="FS807" s="56"/>
      <c r="FT807" s="608"/>
      <c r="FU807" s="608"/>
      <c r="FV807" s="56"/>
      <c r="FW807" s="56"/>
      <c r="FX807" s="56"/>
      <c r="FY807" s="56"/>
      <c r="FZ807" s="56"/>
      <c r="GA807" s="56"/>
      <c r="GB807" s="56"/>
      <c r="GC807" s="56"/>
      <c r="GD807" s="56"/>
      <c r="GE807" s="608"/>
      <c r="GF807" s="56"/>
      <c r="GG807" s="56"/>
      <c r="GH807" s="56"/>
      <c r="GI807" s="56"/>
      <c r="GJ807" s="56"/>
      <c r="GK807" s="608"/>
      <c r="GL807" s="608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629"/>
      <c r="GY807" s="630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630"/>
      <c r="HU807" s="630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</row>
    <row r="808" spans="168:262" ht="19" hidden="1" customHeight="1">
      <c r="FL808" s="56"/>
      <c r="FM808" s="56"/>
      <c r="FN808" s="56"/>
      <c r="FO808" s="56"/>
      <c r="FP808" s="1228"/>
      <c r="FQ808" s="56"/>
      <c r="FR808" s="56"/>
      <c r="FS808" s="56"/>
      <c r="FT808" s="608"/>
      <c r="FU808" s="608"/>
      <c r="FV808" s="56"/>
      <c r="FW808" s="56"/>
      <c r="FX808" s="56"/>
      <c r="FY808" s="56"/>
      <c r="FZ808" s="56"/>
      <c r="GA808" s="56"/>
      <c r="GB808" s="56"/>
      <c r="GC808" s="56"/>
      <c r="GD808" s="56"/>
      <c r="GE808" s="608"/>
      <c r="GF808" s="56"/>
      <c r="GG808" s="56"/>
      <c r="GH808" s="56"/>
      <c r="GI808" s="56"/>
      <c r="GJ808" s="56"/>
      <c r="GK808" s="608"/>
      <c r="GL808" s="608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629"/>
      <c r="GY808" s="630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630"/>
      <c r="HU808" s="630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</row>
    <row r="809" spans="168:262" ht="19" hidden="1" customHeight="1">
      <c r="FL809" s="56"/>
      <c r="FM809" s="56"/>
      <c r="FN809" s="56"/>
      <c r="FO809" s="56"/>
      <c r="FP809" s="1228"/>
      <c r="FQ809" s="56"/>
      <c r="FR809" s="56"/>
      <c r="FS809" s="56"/>
      <c r="FT809" s="608"/>
      <c r="FU809" s="608"/>
      <c r="FV809" s="56"/>
      <c r="FW809" s="56"/>
      <c r="FX809" s="56"/>
      <c r="FY809" s="56"/>
      <c r="FZ809" s="56"/>
      <c r="GA809" s="56"/>
      <c r="GB809" s="56"/>
      <c r="GC809" s="56"/>
      <c r="GD809" s="56"/>
      <c r="GE809" s="608"/>
      <c r="GF809" s="56"/>
      <c r="GG809" s="56"/>
      <c r="GH809" s="56"/>
      <c r="GI809" s="56"/>
      <c r="GJ809" s="56"/>
      <c r="GK809" s="608"/>
      <c r="GL809" s="608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629"/>
      <c r="GY809" s="630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630"/>
      <c r="HU809" s="630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</row>
    <row r="810" spans="168:262" ht="19" hidden="1" customHeight="1">
      <c r="FL810" s="56"/>
      <c r="FM810" s="56"/>
      <c r="FN810" s="56"/>
      <c r="FO810" s="56"/>
      <c r="FP810" s="1228"/>
      <c r="FQ810" s="56"/>
      <c r="FR810" s="56"/>
      <c r="FS810" s="56"/>
      <c r="FT810" s="608"/>
      <c r="FU810" s="608"/>
      <c r="FV810" s="56"/>
      <c r="FW810" s="56"/>
      <c r="FX810" s="56"/>
      <c r="FY810" s="56"/>
      <c r="FZ810" s="56"/>
      <c r="GA810" s="56"/>
      <c r="GB810" s="56"/>
      <c r="GC810" s="56"/>
      <c r="GD810" s="56"/>
      <c r="GE810" s="608"/>
      <c r="GF810" s="56"/>
      <c r="GG810" s="56"/>
      <c r="GH810" s="56"/>
      <c r="GI810" s="56"/>
      <c r="GJ810" s="56"/>
      <c r="GK810" s="608"/>
      <c r="GL810" s="608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629"/>
      <c r="GY810" s="630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630"/>
      <c r="HU810" s="630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</row>
    <row r="811" spans="168:262" ht="19" hidden="1" customHeight="1">
      <c r="FL811" s="56"/>
      <c r="FM811" s="56"/>
      <c r="FN811" s="56"/>
      <c r="FO811" s="56"/>
      <c r="FP811" s="1228"/>
      <c r="FQ811" s="56"/>
      <c r="FR811" s="56"/>
      <c r="FS811" s="56"/>
      <c r="FT811" s="608"/>
      <c r="FU811" s="608"/>
      <c r="FV811" s="56"/>
      <c r="FW811" s="56"/>
      <c r="FX811" s="56"/>
      <c r="FY811" s="56"/>
      <c r="FZ811" s="56"/>
      <c r="GA811" s="56"/>
      <c r="GB811" s="56"/>
      <c r="GC811" s="56"/>
      <c r="GD811" s="56"/>
      <c r="GE811" s="608"/>
      <c r="GF811" s="56"/>
      <c r="GG811" s="56"/>
      <c r="GH811" s="56"/>
      <c r="GI811" s="56"/>
      <c r="GJ811" s="56"/>
      <c r="GK811" s="608"/>
      <c r="GL811" s="608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629"/>
      <c r="GY811" s="630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630"/>
      <c r="HU811" s="630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</row>
    <row r="812" spans="168:262" ht="19" hidden="1" customHeight="1">
      <c r="FL812" s="56"/>
      <c r="FM812" s="56"/>
      <c r="FN812" s="56"/>
      <c r="FO812" s="56"/>
      <c r="FP812" s="1228"/>
      <c r="FQ812" s="56"/>
      <c r="FR812" s="56"/>
      <c r="FS812" s="56"/>
      <c r="FT812" s="608"/>
      <c r="FU812" s="608"/>
      <c r="FV812" s="56"/>
      <c r="FW812" s="56"/>
      <c r="FX812" s="56"/>
      <c r="FY812" s="56"/>
      <c r="FZ812" s="56"/>
      <c r="GA812" s="56"/>
      <c r="GB812" s="56"/>
      <c r="GC812" s="56"/>
      <c r="GD812" s="56"/>
      <c r="GE812" s="608"/>
      <c r="GF812" s="56"/>
      <c r="GG812" s="56"/>
      <c r="GH812" s="56"/>
      <c r="GI812" s="56"/>
      <c r="GJ812" s="56"/>
      <c r="GK812" s="608"/>
      <c r="GL812" s="608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629"/>
      <c r="GY812" s="630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630"/>
      <c r="HU812" s="630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</row>
    <row r="813" spans="168:262" ht="19" hidden="1" customHeight="1">
      <c r="FL813" s="56"/>
      <c r="FM813" s="56"/>
      <c r="FN813" s="56"/>
      <c r="FO813" s="56"/>
      <c r="FP813" s="1228"/>
      <c r="FQ813" s="56"/>
      <c r="FR813" s="56"/>
      <c r="FS813" s="56"/>
      <c r="FT813" s="608"/>
      <c r="FU813" s="608"/>
      <c r="FV813" s="56"/>
      <c r="FW813" s="56"/>
      <c r="FX813" s="56"/>
      <c r="FY813" s="56"/>
      <c r="FZ813" s="56"/>
      <c r="GA813" s="56"/>
      <c r="GB813" s="56"/>
      <c r="GC813" s="56"/>
      <c r="GD813" s="56"/>
      <c r="GE813" s="608"/>
      <c r="GF813" s="56"/>
      <c r="GG813" s="56"/>
      <c r="GH813" s="56"/>
      <c r="GI813" s="56"/>
      <c r="GJ813" s="56"/>
      <c r="GK813" s="608"/>
      <c r="GL813" s="608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629"/>
      <c r="GY813" s="630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630"/>
      <c r="HU813" s="630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</row>
    <row r="814" spans="168:262" ht="19" hidden="1" customHeight="1">
      <c r="FL814" s="56"/>
      <c r="FM814" s="56"/>
      <c r="FN814" s="56"/>
      <c r="FO814" s="56"/>
      <c r="FP814" s="1228"/>
      <c r="FQ814" s="56"/>
      <c r="FR814" s="56"/>
      <c r="FS814" s="56"/>
      <c r="FT814" s="608"/>
      <c r="FU814" s="608"/>
      <c r="FV814" s="56"/>
      <c r="FW814" s="56"/>
      <c r="FX814" s="56"/>
      <c r="FY814" s="56"/>
      <c r="FZ814" s="56"/>
      <c r="GA814" s="56"/>
      <c r="GB814" s="56"/>
      <c r="GC814" s="56"/>
      <c r="GD814" s="56"/>
      <c r="GE814" s="608"/>
      <c r="GF814" s="56"/>
      <c r="GG814" s="56"/>
      <c r="GH814" s="56"/>
      <c r="GI814" s="56"/>
      <c r="GJ814" s="56"/>
      <c r="GK814" s="608"/>
      <c r="GL814" s="608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629"/>
      <c r="GY814" s="630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630"/>
      <c r="HU814" s="630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</row>
    <row r="815" spans="168:262" ht="19" hidden="1" customHeight="1">
      <c r="FL815" s="56"/>
      <c r="FM815" s="56"/>
      <c r="FN815" s="56"/>
      <c r="FO815" s="56"/>
      <c r="FP815" s="1228"/>
      <c r="FQ815" s="56"/>
      <c r="FR815" s="56"/>
      <c r="FS815" s="56"/>
      <c r="FT815" s="608"/>
      <c r="FU815" s="608"/>
      <c r="FV815" s="56"/>
      <c r="FW815" s="56"/>
      <c r="FX815" s="56"/>
      <c r="FY815" s="56"/>
      <c r="FZ815" s="56"/>
      <c r="GA815" s="56"/>
      <c r="GB815" s="56"/>
      <c r="GC815" s="56"/>
      <c r="GD815" s="56"/>
      <c r="GE815" s="608"/>
      <c r="GF815" s="56"/>
      <c r="GG815" s="56"/>
      <c r="GH815" s="56"/>
      <c r="GI815" s="56"/>
      <c r="GJ815" s="56"/>
      <c r="GK815" s="608"/>
      <c r="GL815" s="608"/>
      <c r="GM815" s="56"/>
      <c r="GN815" s="56"/>
      <c r="GO815" s="56"/>
      <c r="GP815" s="56"/>
      <c r="GQ815" s="56"/>
      <c r="GR815" s="56"/>
      <c r="GS815" s="56"/>
      <c r="GT815" s="56"/>
      <c r="GU815" s="56"/>
      <c r="GV815" s="56"/>
      <c r="GW815" s="56"/>
      <c r="GX815" s="629"/>
      <c r="GY815" s="630"/>
      <c r="GZ815" s="56"/>
      <c r="HA815" s="56"/>
      <c r="HB815" s="56"/>
      <c r="HC815" s="56"/>
      <c r="HD815" s="56"/>
      <c r="HE815" s="56"/>
      <c r="HF815" s="56"/>
      <c r="HG815" s="56"/>
      <c r="HH815" s="56"/>
      <c r="HI815" s="56"/>
      <c r="HJ815" s="56"/>
      <c r="HK815" s="56"/>
      <c r="HL815" s="56"/>
      <c r="HM815" s="56"/>
      <c r="HN815" s="56"/>
      <c r="HO815" s="56"/>
      <c r="HP815" s="56"/>
      <c r="HQ815" s="56"/>
      <c r="HR815" s="56"/>
      <c r="HS815" s="56"/>
      <c r="HT815" s="630"/>
      <c r="HU815" s="630"/>
      <c r="HV815" s="56"/>
      <c r="HW815" s="56"/>
      <c r="HX815" s="56"/>
      <c r="HY815" s="56"/>
      <c r="HZ815" s="56"/>
      <c r="IA815" s="56"/>
      <c r="IB815" s="56"/>
      <c r="IC815" s="56"/>
      <c r="ID815" s="56"/>
      <c r="IE815" s="56"/>
      <c r="IF815" s="56"/>
      <c r="IG815" s="56"/>
      <c r="IH815" s="56"/>
      <c r="II815" s="56"/>
      <c r="IJ815" s="56"/>
      <c r="IK815" s="56"/>
      <c r="IL815" s="56"/>
      <c r="IM815" s="56"/>
      <c r="IN815" s="56"/>
      <c r="IO815" s="56"/>
      <c r="IP815" s="56"/>
      <c r="IQ815" s="56"/>
      <c r="IR815" s="56"/>
      <c r="IS815" s="56"/>
      <c r="IT815" s="56"/>
      <c r="IU815" s="56"/>
      <c r="IV815" s="56"/>
      <c r="IW815" s="56"/>
      <c r="IX815" s="56"/>
      <c r="IY815" s="56"/>
      <c r="IZ815" s="56"/>
      <c r="JA815" s="56"/>
      <c r="JB815" s="56"/>
    </row>
    <row r="816" spans="168:262" ht="19" hidden="1" customHeight="1">
      <c r="FL816" s="56"/>
      <c r="FM816" s="56"/>
      <c r="FN816" s="56"/>
      <c r="FO816" s="56"/>
      <c r="FP816" s="1228"/>
      <c r="FQ816" s="56"/>
      <c r="FR816" s="56"/>
      <c r="FS816" s="56"/>
      <c r="FT816" s="608"/>
      <c r="FU816" s="608"/>
      <c r="FV816" s="56"/>
      <c r="FW816" s="56"/>
      <c r="FX816" s="56"/>
      <c r="FY816" s="56"/>
      <c r="FZ816" s="56"/>
      <c r="GA816" s="56"/>
      <c r="GB816" s="56"/>
      <c r="GC816" s="56"/>
      <c r="GD816" s="56"/>
      <c r="GE816" s="608"/>
      <c r="GF816" s="56"/>
      <c r="GG816" s="56"/>
      <c r="GH816" s="56"/>
      <c r="GI816" s="56"/>
      <c r="GJ816" s="56"/>
      <c r="GK816" s="608"/>
      <c r="GL816" s="608"/>
      <c r="GM816" s="56"/>
      <c r="GN816" s="56"/>
      <c r="GO816" s="56"/>
      <c r="GP816" s="56"/>
      <c r="GQ816" s="56"/>
      <c r="GR816" s="56"/>
      <c r="GS816" s="56"/>
      <c r="GT816" s="56"/>
      <c r="GU816" s="56"/>
      <c r="GV816" s="56"/>
      <c r="GW816" s="56"/>
      <c r="GX816" s="629"/>
      <c r="GY816" s="630"/>
      <c r="GZ816" s="56"/>
      <c r="HA816" s="56"/>
      <c r="HB816" s="56"/>
      <c r="HC816" s="56"/>
      <c r="HD816" s="56"/>
      <c r="HE816" s="56"/>
      <c r="HF816" s="56"/>
      <c r="HG816" s="56"/>
      <c r="HH816" s="56"/>
      <c r="HI816" s="56"/>
      <c r="HJ816" s="56"/>
      <c r="HK816" s="56"/>
      <c r="HL816" s="56"/>
      <c r="HM816" s="56"/>
      <c r="HN816" s="56"/>
      <c r="HO816" s="56"/>
      <c r="HP816" s="56"/>
      <c r="HQ816" s="56"/>
      <c r="HR816" s="56"/>
      <c r="HS816" s="56"/>
      <c r="HT816" s="630"/>
      <c r="HU816" s="630"/>
      <c r="HV816" s="56"/>
      <c r="HW816" s="56"/>
      <c r="HX816" s="56"/>
      <c r="HY816" s="56"/>
      <c r="HZ816" s="56"/>
      <c r="IA816" s="56"/>
      <c r="IB816" s="56"/>
      <c r="IC816" s="56"/>
      <c r="ID816" s="56"/>
      <c r="IE816" s="56"/>
      <c r="IF816" s="56"/>
      <c r="IG816" s="56"/>
      <c r="IH816" s="56"/>
      <c r="II816" s="56"/>
      <c r="IJ816" s="56"/>
      <c r="IK816" s="56"/>
      <c r="IL816" s="56"/>
      <c r="IM816" s="56"/>
      <c r="IN816" s="56"/>
      <c r="IO816" s="56"/>
      <c r="IP816" s="56"/>
      <c r="IQ816" s="56"/>
      <c r="IR816" s="56"/>
      <c r="IS816" s="56"/>
      <c r="IT816" s="56"/>
      <c r="IU816" s="56"/>
      <c r="IV816" s="56"/>
      <c r="IW816" s="56"/>
      <c r="IX816" s="56"/>
      <c r="IY816" s="56"/>
      <c r="IZ816" s="56"/>
      <c r="JA816" s="56"/>
      <c r="JB816" s="56"/>
    </row>
    <row r="817" spans="168:262" ht="19" hidden="1" customHeight="1">
      <c r="FL817" s="56"/>
      <c r="FM817" s="56"/>
      <c r="FN817" s="56"/>
      <c r="FO817" s="56"/>
      <c r="FP817" s="1228"/>
      <c r="FQ817" s="56"/>
      <c r="FR817" s="56"/>
      <c r="FS817" s="56"/>
      <c r="FT817" s="608"/>
      <c r="FU817" s="608"/>
      <c r="FV817" s="56"/>
      <c r="FW817" s="56"/>
      <c r="FX817" s="56"/>
      <c r="FY817" s="56"/>
      <c r="FZ817" s="56"/>
      <c r="GA817" s="56"/>
      <c r="GB817" s="56"/>
      <c r="GC817" s="56"/>
      <c r="GD817" s="56"/>
      <c r="GE817" s="608"/>
      <c r="GF817" s="56"/>
      <c r="GG817" s="56"/>
      <c r="GH817" s="56"/>
      <c r="GI817" s="56"/>
      <c r="GJ817" s="56"/>
      <c r="GK817" s="608"/>
      <c r="GL817" s="608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629"/>
      <c r="GY817" s="630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630"/>
      <c r="HU817" s="630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</row>
    <row r="818" spans="168:262" ht="19" hidden="1" customHeight="1">
      <c r="FL818" s="56"/>
      <c r="FM818" s="56"/>
      <c r="FN818" s="56"/>
      <c r="FO818" s="56"/>
      <c r="FP818" s="1228"/>
      <c r="FQ818" s="56"/>
      <c r="FR818" s="56"/>
      <c r="FS818" s="56"/>
      <c r="FT818" s="608"/>
      <c r="FU818" s="608"/>
      <c r="FV818" s="56"/>
      <c r="FW818" s="56"/>
      <c r="FX818" s="56"/>
      <c r="FY818" s="56"/>
      <c r="FZ818" s="56"/>
      <c r="GA818" s="56"/>
      <c r="GB818" s="56"/>
      <c r="GC818" s="56"/>
      <c r="GD818" s="56"/>
      <c r="GE818" s="608"/>
      <c r="GF818" s="56"/>
      <c r="GG818" s="56"/>
      <c r="GH818" s="56"/>
      <c r="GI818" s="56"/>
      <c r="GJ818" s="56"/>
      <c r="GK818" s="608"/>
      <c r="GL818" s="608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629"/>
      <c r="GY818" s="630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630"/>
      <c r="HU818" s="630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</row>
    <row r="819" spans="168:262" ht="19" hidden="1" customHeight="1">
      <c r="FL819" s="56"/>
      <c r="FM819" s="56"/>
      <c r="FN819" s="56"/>
      <c r="FO819" s="56"/>
      <c r="FP819" s="1228"/>
      <c r="FQ819" s="56"/>
      <c r="FR819" s="56"/>
      <c r="FS819" s="56"/>
      <c r="FT819" s="608"/>
      <c r="FU819" s="608"/>
      <c r="FV819" s="56"/>
      <c r="FW819" s="56"/>
      <c r="FX819" s="56"/>
      <c r="FY819" s="56"/>
      <c r="FZ819" s="56"/>
      <c r="GA819" s="56"/>
      <c r="GB819" s="56"/>
      <c r="GC819" s="56"/>
      <c r="GD819" s="56"/>
      <c r="GE819" s="608"/>
      <c r="GF819" s="56"/>
      <c r="GG819" s="56"/>
      <c r="GH819" s="56"/>
      <c r="GI819" s="56"/>
      <c r="GJ819" s="56"/>
      <c r="GK819" s="608"/>
      <c r="GL819" s="608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629"/>
      <c r="GY819" s="630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630"/>
      <c r="HU819" s="630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</row>
    <row r="820" spans="168:262" ht="19" hidden="1" customHeight="1">
      <c r="FL820" s="56"/>
      <c r="FM820" s="56"/>
      <c r="FN820" s="56"/>
      <c r="FO820" s="56"/>
      <c r="FP820" s="1228"/>
      <c r="FQ820" s="56"/>
      <c r="FR820" s="56"/>
      <c r="FS820" s="56"/>
      <c r="FT820" s="608"/>
      <c r="FU820" s="608"/>
      <c r="FV820" s="56"/>
      <c r="FW820" s="56"/>
      <c r="FX820" s="56"/>
      <c r="FY820" s="56"/>
      <c r="FZ820" s="56"/>
      <c r="GA820" s="56"/>
      <c r="GB820" s="56"/>
      <c r="GC820" s="56"/>
      <c r="GD820" s="56"/>
      <c r="GE820" s="608"/>
      <c r="GF820" s="56"/>
      <c r="GG820" s="56"/>
      <c r="GH820" s="56"/>
      <c r="GI820" s="56"/>
      <c r="GJ820" s="56"/>
      <c r="GK820" s="608"/>
      <c r="GL820" s="608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629"/>
      <c r="GY820" s="630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630"/>
      <c r="HU820" s="630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</row>
    <row r="821" spans="168:262" ht="19" hidden="1" customHeight="1">
      <c r="FL821" s="56"/>
      <c r="FM821" s="56"/>
      <c r="FN821" s="56"/>
      <c r="FO821" s="56"/>
      <c r="FP821" s="1228"/>
      <c r="FQ821" s="56"/>
      <c r="FR821" s="56"/>
      <c r="FS821" s="56"/>
      <c r="FT821" s="608"/>
      <c r="FU821" s="608"/>
      <c r="FV821" s="56"/>
      <c r="FW821" s="56"/>
      <c r="FX821" s="56"/>
      <c r="FY821" s="56"/>
      <c r="FZ821" s="56"/>
      <c r="GA821" s="56"/>
      <c r="GB821" s="56"/>
      <c r="GC821" s="56"/>
      <c r="GD821" s="56"/>
      <c r="GE821" s="608"/>
      <c r="GF821" s="56"/>
      <c r="GG821" s="56"/>
      <c r="GH821" s="56"/>
      <c r="GI821" s="56"/>
      <c r="GJ821" s="56"/>
      <c r="GK821" s="608"/>
      <c r="GL821" s="608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629"/>
      <c r="GY821" s="630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630"/>
      <c r="HU821" s="630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</row>
    <row r="822" spans="168:262" ht="19" hidden="1" customHeight="1">
      <c r="FL822" s="56"/>
      <c r="FM822" s="56"/>
      <c r="FN822" s="56"/>
      <c r="FO822" s="56"/>
      <c r="FP822" s="1228"/>
      <c r="FQ822" s="56"/>
      <c r="FR822" s="56"/>
      <c r="FS822" s="56"/>
      <c r="FT822" s="608"/>
      <c r="FU822" s="608"/>
      <c r="FV822" s="56"/>
      <c r="FW822" s="56"/>
      <c r="FX822" s="56"/>
      <c r="FY822" s="56"/>
      <c r="FZ822" s="56"/>
      <c r="GA822" s="56"/>
      <c r="GB822" s="56"/>
      <c r="GC822" s="56"/>
      <c r="GD822" s="56"/>
      <c r="GE822" s="608"/>
      <c r="GF822" s="56"/>
      <c r="GG822" s="56"/>
      <c r="GH822" s="56"/>
      <c r="GI822" s="56"/>
      <c r="GJ822" s="56"/>
      <c r="GK822" s="608"/>
      <c r="GL822" s="608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629"/>
      <c r="GY822" s="630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630"/>
      <c r="HU822" s="630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</row>
    <row r="823" spans="168:262" ht="19" hidden="1" customHeight="1">
      <c r="FL823" s="56"/>
      <c r="FM823" s="56"/>
      <c r="FN823" s="56"/>
      <c r="FO823" s="56"/>
      <c r="FP823" s="1228"/>
      <c r="FQ823" s="56"/>
      <c r="FR823" s="56"/>
      <c r="FS823" s="56"/>
      <c r="FT823" s="608"/>
      <c r="FU823" s="608"/>
      <c r="FV823" s="56"/>
      <c r="FW823" s="56"/>
      <c r="FX823" s="56"/>
      <c r="FY823" s="56"/>
      <c r="FZ823" s="56"/>
      <c r="GA823" s="56"/>
      <c r="GB823" s="56"/>
      <c r="GC823" s="56"/>
      <c r="GD823" s="56"/>
      <c r="GE823" s="608"/>
      <c r="GF823" s="56"/>
      <c r="GG823" s="56"/>
      <c r="GH823" s="56"/>
      <c r="GI823" s="56"/>
      <c r="GJ823" s="56"/>
      <c r="GK823" s="608"/>
      <c r="GL823" s="608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629"/>
      <c r="GY823" s="630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630"/>
      <c r="HU823" s="630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</row>
    <row r="824" spans="168:262" ht="19" hidden="1" customHeight="1">
      <c r="FL824" s="56"/>
      <c r="FM824" s="56"/>
      <c r="FN824" s="56"/>
      <c r="FO824" s="56"/>
      <c r="FP824" s="1228"/>
      <c r="FQ824" s="56"/>
      <c r="FR824" s="56"/>
      <c r="FS824" s="56"/>
      <c r="FT824" s="608"/>
      <c r="FU824" s="608"/>
      <c r="FV824" s="56"/>
      <c r="FW824" s="56"/>
      <c r="FX824" s="56"/>
      <c r="FY824" s="56"/>
      <c r="FZ824" s="56"/>
      <c r="GA824" s="56"/>
      <c r="GB824" s="56"/>
      <c r="GC824" s="56"/>
      <c r="GD824" s="56"/>
      <c r="GE824" s="608"/>
      <c r="GF824" s="56"/>
      <c r="GG824" s="56"/>
      <c r="GH824" s="56"/>
      <c r="GI824" s="56"/>
      <c r="GJ824" s="56"/>
      <c r="GK824" s="608"/>
      <c r="GL824" s="608"/>
      <c r="GM824" s="56"/>
      <c r="GN824" s="56"/>
      <c r="GO824" s="56"/>
      <c r="GP824" s="56"/>
      <c r="GQ824" s="56"/>
      <c r="GR824" s="56"/>
      <c r="GS824" s="56"/>
      <c r="GT824" s="56"/>
      <c r="GU824" s="56"/>
      <c r="GV824" s="56"/>
      <c r="GW824" s="56"/>
      <c r="GX824" s="629"/>
      <c r="GY824" s="630"/>
      <c r="GZ824" s="56"/>
      <c r="HA824" s="56"/>
      <c r="HB824" s="56"/>
      <c r="HC824" s="56"/>
      <c r="HD824" s="56"/>
      <c r="HE824" s="56"/>
      <c r="HF824" s="56"/>
      <c r="HG824" s="56"/>
      <c r="HH824" s="56"/>
      <c r="HI824" s="56"/>
      <c r="HJ824" s="56"/>
      <c r="HK824" s="56"/>
      <c r="HL824" s="56"/>
      <c r="HM824" s="56"/>
      <c r="HN824" s="56"/>
      <c r="HO824" s="56"/>
      <c r="HP824" s="56"/>
      <c r="HQ824" s="56"/>
      <c r="HR824" s="56"/>
      <c r="HS824" s="56"/>
      <c r="HT824" s="630"/>
      <c r="HU824" s="630"/>
      <c r="HV824" s="56"/>
      <c r="HW824" s="56"/>
      <c r="HX824" s="56"/>
      <c r="HY824" s="56"/>
      <c r="HZ824" s="56"/>
      <c r="IA824" s="56"/>
      <c r="IB824" s="56"/>
      <c r="IC824" s="56"/>
      <c r="ID824" s="56"/>
      <c r="IE824" s="56"/>
      <c r="IF824" s="56"/>
      <c r="IG824" s="56"/>
      <c r="IH824" s="56"/>
      <c r="II824" s="56"/>
      <c r="IJ824" s="56"/>
      <c r="IK824" s="56"/>
      <c r="IL824" s="56"/>
      <c r="IM824" s="56"/>
      <c r="IN824" s="56"/>
      <c r="IO824" s="56"/>
      <c r="IP824" s="56"/>
      <c r="IQ824" s="56"/>
      <c r="IR824" s="56"/>
      <c r="IS824" s="56"/>
      <c r="IT824" s="56"/>
      <c r="IU824" s="56"/>
      <c r="IV824" s="56"/>
      <c r="IW824" s="56"/>
      <c r="IX824" s="56"/>
      <c r="IY824" s="56"/>
      <c r="IZ824" s="56"/>
      <c r="JA824" s="56"/>
      <c r="JB824" s="56"/>
    </row>
    <row r="825" spans="168:262" ht="19" hidden="1" customHeight="1">
      <c r="FL825" s="56"/>
      <c r="FM825" s="56"/>
      <c r="FN825" s="56"/>
      <c r="FO825" s="56"/>
      <c r="FP825" s="1228"/>
      <c r="FQ825" s="56"/>
      <c r="FR825" s="56"/>
      <c r="FS825" s="56"/>
      <c r="FT825" s="608"/>
      <c r="FU825" s="608"/>
      <c r="FV825" s="56"/>
      <c r="FW825" s="56"/>
      <c r="FX825" s="56"/>
      <c r="FY825" s="56"/>
      <c r="FZ825" s="56"/>
      <c r="GA825" s="56"/>
      <c r="GB825" s="56"/>
      <c r="GC825" s="56"/>
      <c r="GD825" s="56"/>
      <c r="GE825" s="608"/>
      <c r="GF825" s="56"/>
      <c r="GG825" s="56"/>
      <c r="GH825" s="56"/>
      <c r="GI825" s="56"/>
      <c r="GJ825" s="56"/>
      <c r="GK825" s="608"/>
      <c r="GL825" s="608"/>
      <c r="GM825" s="56"/>
      <c r="GN825" s="56"/>
      <c r="GO825" s="56"/>
      <c r="GP825" s="56"/>
      <c r="GQ825" s="56"/>
      <c r="GR825" s="56"/>
      <c r="GS825" s="56"/>
      <c r="GT825" s="56"/>
      <c r="GU825" s="56"/>
      <c r="GV825" s="56"/>
      <c r="GW825" s="56"/>
      <c r="GX825" s="629"/>
      <c r="GY825" s="630"/>
      <c r="GZ825" s="56"/>
      <c r="HA825" s="56"/>
      <c r="HB825" s="56"/>
      <c r="HC825" s="56"/>
      <c r="HD825" s="56"/>
      <c r="HE825" s="56"/>
      <c r="HF825" s="56"/>
      <c r="HG825" s="56"/>
      <c r="HH825" s="56"/>
      <c r="HI825" s="56"/>
      <c r="HJ825" s="56"/>
      <c r="HK825" s="56"/>
      <c r="HL825" s="56"/>
      <c r="HM825" s="56"/>
      <c r="HN825" s="56"/>
      <c r="HO825" s="56"/>
      <c r="HP825" s="56"/>
      <c r="HQ825" s="56"/>
      <c r="HR825" s="56"/>
      <c r="HS825" s="56"/>
      <c r="HT825" s="630"/>
      <c r="HU825" s="630"/>
      <c r="HV825" s="56"/>
      <c r="HW825" s="56"/>
      <c r="HX825" s="56"/>
      <c r="HY825" s="56"/>
      <c r="HZ825" s="56"/>
      <c r="IA825" s="56"/>
      <c r="IB825" s="56"/>
      <c r="IC825" s="56"/>
      <c r="ID825" s="56"/>
      <c r="IE825" s="56"/>
      <c r="IF825" s="56"/>
      <c r="IG825" s="56"/>
      <c r="IH825" s="56"/>
      <c r="II825" s="56"/>
      <c r="IJ825" s="56"/>
      <c r="IK825" s="56"/>
      <c r="IL825" s="56"/>
      <c r="IM825" s="56"/>
      <c r="IN825" s="56"/>
      <c r="IO825" s="56"/>
      <c r="IP825" s="56"/>
      <c r="IQ825" s="56"/>
      <c r="IR825" s="56"/>
      <c r="IS825" s="56"/>
      <c r="IT825" s="56"/>
      <c r="IU825" s="56"/>
      <c r="IV825" s="56"/>
      <c r="IW825" s="56"/>
      <c r="IX825" s="56"/>
      <c r="IY825" s="56"/>
      <c r="IZ825" s="56"/>
      <c r="JA825" s="56"/>
      <c r="JB825" s="56"/>
    </row>
    <row r="826" spans="168:262" ht="19" hidden="1" customHeight="1">
      <c r="FL826" s="56"/>
      <c r="FM826" s="56"/>
      <c r="FN826" s="56"/>
      <c r="FO826" s="56"/>
      <c r="FP826" s="1228"/>
      <c r="FQ826" s="56"/>
      <c r="FR826" s="56"/>
      <c r="FS826" s="56"/>
      <c r="FT826" s="608"/>
      <c r="FU826" s="608"/>
      <c r="FV826" s="56"/>
      <c r="FW826" s="56"/>
      <c r="FX826" s="56"/>
      <c r="FY826" s="56"/>
      <c r="FZ826" s="56"/>
      <c r="GA826" s="56"/>
      <c r="GB826" s="56"/>
      <c r="GC826" s="56"/>
      <c r="GD826" s="56"/>
      <c r="GE826" s="608"/>
      <c r="GF826" s="56"/>
      <c r="GG826" s="56"/>
      <c r="GH826" s="56"/>
      <c r="GI826" s="56"/>
      <c r="GJ826" s="56"/>
      <c r="GK826" s="608"/>
      <c r="GL826" s="608"/>
      <c r="GM826" s="56"/>
      <c r="GN826" s="56"/>
      <c r="GO826" s="56"/>
      <c r="GP826" s="56"/>
      <c r="GQ826" s="56"/>
      <c r="GR826" s="56"/>
      <c r="GS826" s="56"/>
      <c r="GT826" s="56"/>
      <c r="GU826" s="56"/>
      <c r="GV826" s="56"/>
      <c r="GW826" s="56"/>
      <c r="GX826" s="629"/>
      <c r="GY826" s="630"/>
      <c r="GZ826" s="56"/>
      <c r="HA826" s="56"/>
      <c r="HB826" s="56"/>
      <c r="HC826" s="56"/>
      <c r="HD826" s="56"/>
      <c r="HE826" s="56"/>
      <c r="HF826" s="56"/>
      <c r="HG826" s="56"/>
      <c r="HH826" s="56"/>
      <c r="HI826" s="56"/>
      <c r="HJ826" s="56"/>
      <c r="HK826" s="56"/>
      <c r="HL826" s="56"/>
      <c r="HM826" s="56"/>
      <c r="HN826" s="56"/>
      <c r="HO826" s="56"/>
      <c r="HP826" s="56"/>
      <c r="HQ826" s="56"/>
      <c r="HR826" s="56"/>
      <c r="HS826" s="56"/>
      <c r="HT826" s="630"/>
      <c r="HU826" s="630"/>
      <c r="HV826" s="56"/>
      <c r="HW826" s="56"/>
      <c r="HX826" s="56"/>
      <c r="HY826" s="56"/>
      <c r="HZ826" s="56"/>
      <c r="IA826" s="56"/>
      <c r="IB826" s="56"/>
      <c r="IC826" s="56"/>
      <c r="ID826" s="56"/>
      <c r="IE826" s="56"/>
      <c r="IF826" s="56"/>
      <c r="IG826" s="56"/>
      <c r="IH826" s="56"/>
      <c r="II826" s="56"/>
      <c r="IJ826" s="56"/>
      <c r="IK826" s="56"/>
      <c r="IL826" s="56"/>
      <c r="IM826" s="56"/>
      <c r="IN826" s="56"/>
      <c r="IO826" s="56"/>
      <c r="IP826" s="56"/>
      <c r="IQ826" s="56"/>
      <c r="IR826" s="56"/>
      <c r="IS826" s="56"/>
      <c r="IT826" s="56"/>
      <c r="IU826" s="56"/>
      <c r="IV826" s="56"/>
      <c r="IW826" s="56"/>
      <c r="IX826" s="56"/>
      <c r="IY826" s="56"/>
      <c r="IZ826" s="56"/>
      <c r="JA826" s="56"/>
      <c r="JB826" s="56"/>
    </row>
    <row r="827" spans="168:262" ht="19" hidden="1" customHeight="1">
      <c r="FL827" s="56"/>
      <c r="FM827" s="56"/>
      <c r="FN827" s="56"/>
      <c r="FO827" s="56"/>
      <c r="FP827" s="1228"/>
      <c r="FQ827" s="56"/>
      <c r="FR827" s="56"/>
      <c r="FS827" s="56"/>
      <c r="FT827" s="608"/>
      <c r="FU827" s="608"/>
      <c r="FV827" s="56"/>
      <c r="FW827" s="56"/>
      <c r="FX827" s="56"/>
      <c r="FY827" s="56"/>
      <c r="FZ827" s="56"/>
      <c r="GA827" s="56"/>
      <c r="GB827" s="56"/>
      <c r="GC827" s="56"/>
      <c r="GD827" s="56"/>
      <c r="GE827" s="608"/>
      <c r="GF827" s="56"/>
      <c r="GG827" s="56"/>
      <c r="GH827" s="56"/>
      <c r="GI827" s="56"/>
      <c r="GJ827" s="56"/>
      <c r="GK827" s="608"/>
      <c r="GL827" s="608"/>
      <c r="GM827" s="56"/>
      <c r="GN827" s="56"/>
      <c r="GO827" s="56"/>
      <c r="GP827" s="56"/>
      <c r="GQ827" s="56"/>
      <c r="GR827" s="56"/>
      <c r="GS827" s="56"/>
      <c r="GT827" s="56"/>
      <c r="GU827" s="56"/>
      <c r="GV827" s="56"/>
      <c r="GW827" s="56"/>
      <c r="GX827" s="629"/>
      <c r="GY827" s="630"/>
      <c r="GZ827" s="56"/>
      <c r="HA827" s="56"/>
      <c r="HB827" s="56"/>
      <c r="HC827" s="56"/>
      <c r="HD827" s="56"/>
      <c r="HE827" s="56"/>
      <c r="HF827" s="56"/>
      <c r="HG827" s="56"/>
      <c r="HH827" s="56"/>
      <c r="HI827" s="56"/>
      <c r="HJ827" s="56"/>
      <c r="HK827" s="56"/>
      <c r="HL827" s="56"/>
      <c r="HM827" s="56"/>
      <c r="HN827" s="56"/>
      <c r="HO827" s="56"/>
      <c r="HP827" s="56"/>
      <c r="HQ827" s="56"/>
      <c r="HR827" s="56"/>
      <c r="HS827" s="56"/>
      <c r="HT827" s="630"/>
      <c r="HU827" s="630"/>
      <c r="HV827" s="56"/>
      <c r="HW827" s="56"/>
      <c r="HX827" s="56"/>
      <c r="HY827" s="56"/>
      <c r="HZ827" s="56"/>
      <c r="IA827" s="56"/>
      <c r="IB827" s="56"/>
      <c r="IC827" s="56"/>
      <c r="ID827" s="56"/>
      <c r="IE827" s="56"/>
      <c r="IF827" s="56"/>
      <c r="IG827" s="56"/>
      <c r="IH827" s="56"/>
      <c r="II827" s="56"/>
      <c r="IJ827" s="56"/>
      <c r="IK827" s="56"/>
      <c r="IL827" s="56"/>
      <c r="IM827" s="56"/>
      <c r="IN827" s="56"/>
      <c r="IO827" s="56"/>
      <c r="IP827" s="56"/>
      <c r="IQ827" s="56"/>
      <c r="IR827" s="56"/>
      <c r="IS827" s="56"/>
      <c r="IT827" s="56"/>
      <c r="IU827" s="56"/>
      <c r="IV827" s="56"/>
      <c r="IW827" s="56"/>
      <c r="IX827" s="56"/>
      <c r="IY827" s="56"/>
      <c r="IZ827" s="56"/>
      <c r="JA827" s="56"/>
      <c r="JB827" s="56"/>
    </row>
    <row r="828" spans="168:262" ht="19" hidden="1" customHeight="1">
      <c r="FL828" s="56"/>
      <c r="FM828" s="56"/>
      <c r="FN828" s="56"/>
      <c r="FO828" s="56"/>
      <c r="FP828" s="1228"/>
      <c r="FQ828" s="56"/>
      <c r="FR828" s="56"/>
      <c r="FS828" s="56"/>
      <c r="FT828" s="608"/>
      <c r="FU828" s="608"/>
      <c r="FV828" s="56"/>
      <c r="FW828" s="56"/>
      <c r="FX828" s="56"/>
      <c r="FY828" s="56"/>
      <c r="FZ828" s="56"/>
      <c r="GA828" s="56"/>
      <c r="GB828" s="56"/>
      <c r="GC828" s="56"/>
      <c r="GD828" s="56"/>
      <c r="GE828" s="608"/>
      <c r="GF828" s="56"/>
      <c r="GG828" s="56"/>
      <c r="GH828" s="56"/>
      <c r="GI828" s="56"/>
      <c r="GJ828" s="56"/>
      <c r="GK828" s="608"/>
      <c r="GL828" s="608"/>
      <c r="GM828" s="56"/>
      <c r="GN828" s="56"/>
      <c r="GO828" s="56"/>
      <c r="GP828" s="56"/>
      <c r="GQ828" s="56"/>
      <c r="GR828" s="56"/>
      <c r="GS828" s="56"/>
      <c r="GT828" s="56"/>
      <c r="GU828" s="56"/>
      <c r="GV828" s="56"/>
      <c r="GW828" s="56"/>
      <c r="GX828" s="629"/>
      <c r="GY828" s="630"/>
      <c r="GZ828" s="56"/>
      <c r="HA828" s="56"/>
      <c r="HB828" s="56"/>
      <c r="HC828" s="56"/>
      <c r="HD828" s="56"/>
      <c r="HE828" s="56"/>
      <c r="HF828" s="56"/>
      <c r="HG828" s="56"/>
      <c r="HH828" s="56"/>
      <c r="HI828" s="56"/>
      <c r="HJ828" s="56"/>
      <c r="HK828" s="56"/>
      <c r="HL828" s="56"/>
      <c r="HM828" s="56"/>
      <c r="HN828" s="56"/>
      <c r="HO828" s="56"/>
      <c r="HP828" s="56"/>
      <c r="HQ828" s="56"/>
      <c r="HR828" s="56"/>
      <c r="HS828" s="56"/>
      <c r="HT828" s="630"/>
      <c r="HU828" s="630"/>
      <c r="HV828" s="56"/>
      <c r="HW828" s="56"/>
      <c r="HX828" s="56"/>
      <c r="HY828" s="56"/>
      <c r="HZ828" s="56"/>
      <c r="IA828" s="56"/>
      <c r="IB828" s="56"/>
      <c r="IC828" s="56"/>
      <c r="ID828" s="56"/>
      <c r="IE828" s="56"/>
      <c r="IF828" s="56"/>
      <c r="IG828" s="56"/>
      <c r="IH828" s="56"/>
      <c r="II828" s="56"/>
      <c r="IJ828" s="56"/>
      <c r="IK828" s="56"/>
      <c r="IL828" s="56"/>
      <c r="IM828" s="56"/>
      <c r="IN828" s="56"/>
      <c r="IO828" s="56"/>
      <c r="IP828" s="56"/>
      <c r="IQ828" s="56"/>
      <c r="IR828" s="56"/>
      <c r="IS828" s="56"/>
      <c r="IT828" s="56"/>
      <c r="IU828" s="56"/>
      <c r="IV828" s="56"/>
      <c r="IW828" s="56"/>
      <c r="IX828" s="56"/>
      <c r="IY828" s="56"/>
      <c r="IZ828" s="56"/>
      <c r="JA828" s="56"/>
      <c r="JB828" s="56"/>
    </row>
    <row r="829" spans="168:262" ht="19" hidden="1" customHeight="1">
      <c r="FL829" s="56"/>
      <c r="FM829" s="56"/>
      <c r="FN829" s="56"/>
      <c r="FO829" s="56"/>
      <c r="FP829" s="1228"/>
      <c r="FQ829" s="56"/>
      <c r="FR829" s="56"/>
      <c r="FS829" s="56"/>
      <c r="FT829" s="608"/>
      <c r="FU829" s="608"/>
      <c r="FV829" s="56"/>
      <c r="FW829" s="56"/>
      <c r="FX829" s="56"/>
      <c r="FY829" s="56"/>
      <c r="FZ829" s="56"/>
      <c r="GA829" s="56"/>
      <c r="GB829" s="56"/>
      <c r="GC829" s="56"/>
      <c r="GD829" s="56"/>
      <c r="GE829" s="608"/>
      <c r="GF829" s="56"/>
      <c r="GG829" s="56"/>
      <c r="GH829" s="56"/>
      <c r="GI829" s="56"/>
      <c r="GJ829" s="56"/>
      <c r="GK829" s="608"/>
      <c r="GL829" s="608"/>
      <c r="GM829" s="56"/>
      <c r="GN829" s="56"/>
      <c r="GO829" s="56"/>
      <c r="GP829" s="56"/>
      <c r="GQ829" s="56"/>
      <c r="GR829" s="56"/>
      <c r="GS829" s="56"/>
      <c r="GT829" s="56"/>
      <c r="GU829" s="56"/>
      <c r="GV829" s="56"/>
      <c r="GW829" s="56"/>
      <c r="GX829" s="629"/>
      <c r="GY829" s="630"/>
      <c r="GZ829" s="56"/>
      <c r="HA829" s="56"/>
      <c r="HB829" s="56"/>
      <c r="HC829" s="56"/>
      <c r="HD829" s="56"/>
      <c r="HE829" s="56"/>
      <c r="HF829" s="56"/>
      <c r="HG829" s="56"/>
      <c r="HH829" s="56"/>
      <c r="HI829" s="56"/>
      <c r="HJ829" s="56"/>
      <c r="HK829" s="56"/>
      <c r="HL829" s="56"/>
      <c r="HM829" s="56"/>
      <c r="HN829" s="56"/>
      <c r="HO829" s="56"/>
      <c r="HP829" s="56"/>
      <c r="HQ829" s="56"/>
      <c r="HR829" s="56"/>
      <c r="HS829" s="56"/>
      <c r="HT829" s="630"/>
      <c r="HU829" s="630"/>
      <c r="HV829" s="56"/>
      <c r="HW829" s="56"/>
      <c r="HX829" s="56"/>
      <c r="HY829" s="56"/>
      <c r="HZ829" s="56"/>
      <c r="IA829" s="56"/>
      <c r="IB829" s="56"/>
      <c r="IC829" s="56"/>
      <c r="ID829" s="56"/>
      <c r="IE829" s="56"/>
      <c r="IF829" s="56"/>
      <c r="IG829" s="56"/>
      <c r="IH829" s="56"/>
      <c r="II829" s="56"/>
      <c r="IJ829" s="56"/>
      <c r="IK829" s="56"/>
      <c r="IL829" s="56"/>
      <c r="IM829" s="56"/>
      <c r="IN829" s="56"/>
      <c r="IO829" s="56"/>
      <c r="IP829" s="56"/>
      <c r="IQ829" s="56"/>
      <c r="IR829" s="56"/>
      <c r="IS829" s="56"/>
      <c r="IT829" s="56"/>
      <c r="IU829" s="56"/>
      <c r="IV829" s="56"/>
      <c r="IW829" s="56"/>
      <c r="IX829" s="56"/>
      <c r="IY829" s="56"/>
      <c r="IZ829" s="56"/>
      <c r="JA829" s="56"/>
      <c r="JB829" s="56"/>
    </row>
    <row r="830" spans="168:262" ht="19" hidden="1" customHeight="1">
      <c r="FL830" s="56"/>
      <c r="FM830" s="56"/>
      <c r="FN830" s="56"/>
      <c r="FO830" s="56"/>
      <c r="FP830" s="1228"/>
      <c r="FQ830" s="56"/>
      <c r="FR830" s="56"/>
      <c r="FS830" s="56"/>
      <c r="FT830" s="608"/>
      <c r="FU830" s="608"/>
      <c r="FV830" s="56"/>
      <c r="FW830" s="56"/>
      <c r="FX830" s="56"/>
      <c r="FY830" s="56"/>
      <c r="FZ830" s="56"/>
      <c r="GA830" s="56"/>
      <c r="GB830" s="56"/>
      <c r="GC830" s="56"/>
      <c r="GD830" s="56"/>
      <c r="GE830" s="608"/>
      <c r="GF830" s="56"/>
      <c r="GG830" s="56"/>
      <c r="GH830" s="56"/>
      <c r="GI830" s="56"/>
      <c r="GJ830" s="56"/>
      <c r="GK830" s="608"/>
      <c r="GL830" s="608"/>
      <c r="GM830" s="56"/>
      <c r="GN830" s="56"/>
      <c r="GO830" s="56"/>
      <c r="GP830" s="56"/>
      <c r="GQ830" s="56"/>
      <c r="GR830" s="56"/>
      <c r="GS830" s="56"/>
      <c r="GT830" s="56"/>
      <c r="GU830" s="56"/>
      <c r="GV830" s="56"/>
      <c r="GW830" s="56"/>
      <c r="GX830" s="629"/>
      <c r="GY830" s="630"/>
      <c r="GZ830" s="56"/>
      <c r="HA830" s="56"/>
      <c r="HB830" s="56"/>
      <c r="HC830" s="56"/>
      <c r="HD830" s="56"/>
      <c r="HE830" s="56"/>
      <c r="HF830" s="56"/>
      <c r="HG830" s="56"/>
      <c r="HH830" s="56"/>
      <c r="HI830" s="56"/>
      <c r="HJ830" s="56"/>
      <c r="HK830" s="56"/>
      <c r="HL830" s="56"/>
      <c r="HM830" s="56"/>
      <c r="HN830" s="56"/>
      <c r="HO830" s="56"/>
      <c r="HP830" s="56"/>
      <c r="HQ830" s="56"/>
      <c r="HR830" s="56"/>
      <c r="HS830" s="56"/>
      <c r="HT830" s="630"/>
      <c r="HU830" s="630"/>
      <c r="HV830" s="56"/>
      <c r="HW830" s="56"/>
      <c r="HX830" s="56"/>
      <c r="HY830" s="56"/>
      <c r="HZ830" s="56"/>
      <c r="IA830" s="56"/>
      <c r="IB830" s="56"/>
      <c r="IC830" s="56"/>
      <c r="ID830" s="56"/>
      <c r="IE830" s="56"/>
      <c r="IF830" s="56"/>
      <c r="IG830" s="56"/>
      <c r="IH830" s="56"/>
      <c r="II830" s="56"/>
      <c r="IJ830" s="56"/>
      <c r="IK830" s="56"/>
      <c r="IL830" s="56"/>
      <c r="IM830" s="56"/>
      <c r="IN830" s="56"/>
      <c r="IO830" s="56"/>
      <c r="IP830" s="56"/>
      <c r="IQ830" s="56"/>
      <c r="IR830" s="56"/>
      <c r="IS830" s="56"/>
      <c r="IT830" s="56"/>
      <c r="IU830" s="56"/>
      <c r="IV830" s="56"/>
      <c r="IW830" s="56"/>
      <c r="IX830" s="56"/>
      <c r="IY830" s="56"/>
      <c r="IZ830" s="56"/>
      <c r="JA830" s="56"/>
      <c r="JB830" s="56"/>
    </row>
    <row r="831" spans="168:262" ht="19" hidden="1" customHeight="1">
      <c r="FL831" s="56"/>
      <c r="FM831" s="56"/>
      <c r="FN831" s="56"/>
      <c r="FO831" s="56"/>
      <c r="FP831" s="1228"/>
      <c r="FQ831" s="56"/>
      <c r="FR831" s="56"/>
      <c r="FS831" s="56"/>
      <c r="FT831" s="608"/>
      <c r="FU831" s="608"/>
      <c r="FV831" s="56"/>
      <c r="FW831" s="56"/>
      <c r="FX831" s="56"/>
      <c r="FY831" s="56"/>
      <c r="FZ831" s="56"/>
      <c r="GA831" s="56"/>
      <c r="GB831" s="56"/>
      <c r="GC831" s="56"/>
      <c r="GD831" s="56"/>
      <c r="GE831" s="608"/>
      <c r="GF831" s="56"/>
      <c r="GG831" s="56"/>
      <c r="GH831" s="56"/>
      <c r="GI831" s="56"/>
      <c r="GJ831" s="56"/>
      <c r="GK831" s="608"/>
      <c r="GL831" s="608"/>
      <c r="GM831" s="56"/>
      <c r="GN831" s="56"/>
      <c r="GO831" s="56"/>
      <c r="GP831" s="56"/>
      <c r="GQ831" s="56"/>
      <c r="GR831" s="56"/>
      <c r="GS831" s="56"/>
      <c r="GT831" s="56"/>
      <c r="GU831" s="56"/>
      <c r="GV831" s="56"/>
      <c r="GW831" s="56"/>
      <c r="GX831" s="629"/>
      <c r="GY831" s="630"/>
      <c r="GZ831" s="56"/>
      <c r="HA831" s="56"/>
      <c r="HB831" s="56"/>
      <c r="HC831" s="56"/>
      <c r="HD831" s="56"/>
      <c r="HE831" s="56"/>
      <c r="HF831" s="56"/>
      <c r="HG831" s="56"/>
      <c r="HH831" s="56"/>
      <c r="HI831" s="56"/>
      <c r="HJ831" s="56"/>
      <c r="HK831" s="56"/>
      <c r="HL831" s="56"/>
      <c r="HM831" s="56"/>
      <c r="HN831" s="56"/>
      <c r="HO831" s="56"/>
      <c r="HP831" s="56"/>
      <c r="HQ831" s="56"/>
      <c r="HR831" s="56"/>
      <c r="HS831" s="56"/>
      <c r="HT831" s="630"/>
      <c r="HU831" s="630"/>
      <c r="HV831" s="56"/>
      <c r="HW831" s="56"/>
      <c r="HX831" s="56"/>
      <c r="HY831" s="56"/>
      <c r="HZ831" s="56"/>
      <c r="IA831" s="56"/>
      <c r="IB831" s="56"/>
      <c r="IC831" s="56"/>
      <c r="ID831" s="56"/>
      <c r="IE831" s="56"/>
      <c r="IF831" s="56"/>
      <c r="IG831" s="56"/>
      <c r="IH831" s="56"/>
      <c r="II831" s="56"/>
      <c r="IJ831" s="56"/>
      <c r="IK831" s="56"/>
      <c r="IL831" s="56"/>
      <c r="IM831" s="56"/>
      <c r="IN831" s="56"/>
      <c r="IO831" s="56"/>
      <c r="IP831" s="56"/>
      <c r="IQ831" s="56"/>
      <c r="IR831" s="56"/>
      <c r="IS831" s="56"/>
      <c r="IT831" s="56"/>
      <c r="IU831" s="56"/>
      <c r="IV831" s="56"/>
      <c r="IW831" s="56"/>
      <c r="IX831" s="56"/>
      <c r="IY831" s="56"/>
      <c r="IZ831" s="56"/>
      <c r="JA831" s="56"/>
      <c r="JB831" s="56"/>
    </row>
    <row r="832" spans="168:262" ht="19" hidden="1" customHeight="1">
      <c r="FL832" s="56"/>
      <c r="FM832" s="56"/>
      <c r="FN832" s="56"/>
      <c r="FO832" s="56"/>
      <c r="FP832" s="1228"/>
      <c r="FQ832" s="56"/>
      <c r="FR832" s="56"/>
      <c r="FS832" s="56"/>
      <c r="FT832" s="608"/>
      <c r="FU832" s="608"/>
      <c r="FV832" s="56"/>
      <c r="FW832" s="56"/>
      <c r="FX832" s="56"/>
      <c r="FY832" s="56"/>
      <c r="FZ832" s="56"/>
      <c r="GA832" s="56"/>
      <c r="GB832" s="56"/>
      <c r="GC832" s="56"/>
      <c r="GD832" s="56"/>
      <c r="GE832" s="608"/>
      <c r="GF832" s="56"/>
      <c r="GG832" s="56"/>
      <c r="GH832" s="56"/>
      <c r="GI832" s="56"/>
      <c r="GJ832" s="56"/>
      <c r="GK832" s="608"/>
      <c r="GL832" s="608"/>
      <c r="GM832" s="56"/>
      <c r="GN832" s="56"/>
      <c r="GO832" s="56"/>
      <c r="GP832" s="56"/>
      <c r="GQ832" s="56"/>
      <c r="GR832" s="56"/>
      <c r="GS832" s="56"/>
      <c r="GT832" s="56"/>
      <c r="GU832" s="56"/>
      <c r="GV832" s="56"/>
      <c r="GW832" s="56"/>
      <c r="GX832" s="629"/>
      <c r="GY832" s="630"/>
      <c r="GZ832" s="56"/>
      <c r="HA832" s="56"/>
      <c r="HB832" s="56"/>
      <c r="HC832" s="56"/>
      <c r="HD832" s="56"/>
      <c r="HE832" s="56"/>
      <c r="HF832" s="56"/>
      <c r="HG832" s="56"/>
      <c r="HH832" s="56"/>
      <c r="HI832" s="56"/>
      <c r="HJ832" s="56"/>
      <c r="HK832" s="56"/>
      <c r="HL832" s="56"/>
      <c r="HM832" s="56"/>
      <c r="HN832" s="56"/>
      <c r="HO832" s="56"/>
      <c r="HP832" s="56"/>
      <c r="HQ832" s="56"/>
      <c r="HR832" s="56"/>
      <c r="HS832" s="56"/>
      <c r="HT832" s="630"/>
      <c r="HU832" s="630"/>
      <c r="HV832" s="56"/>
      <c r="HW832" s="56"/>
      <c r="HX832" s="56"/>
      <c r="HY832" s="56"/>
      <c r="HZ832" s="56"/>
      <c r="IA832" s="56"/>
      <c r="IB832" s="56"/>
      <c r="IC832" s="56"/>
      <c r="ID832" s="56"/>
      <c r="IE832" s="56"/>
      <c r="IF832" s="56"/>
      <c r="IG832" s="56"/>
      <c r="IH832" s="56"/>
      <c r="II832" s="56"/>
      <c r="IJ832" s="56"/>
      <c r="IK832" s="56"/>
      <c r="IL832" s="56"/>
      <c r="IM832" s="56"/>
      <c r="IN832" s="56"/>
      <c r="IO832" s="56"/>
      <c r="IP832" s="56"/>
      <c r="IQ832" s="56"/>
      <c r="IR832" s="56"/>
      <c r="IS832" s="56"/>
      <c r="IT832" s="56"/>
      <c r="IU832" s="56"/>
      <c r="IV832" s="56"/>
      <c r="IW832" s="56"/>
      <c r="IX832" s="56"/>
      <c r="IY832" s="56"/>
      <c r="IZ832" s="56"/>
      <c r="JA832" s="56"/>
      <c r="JB832" s="56"/>
    </row>
    <row r="833" spans="168:262" ht="19" hidden="1" customHeight="1">
      <c r="FL833" s="56"/>
      <c r="FM833" s="56"/>
      <c r="FN833" s="56"/>
      <c r="FO833" s="56"/>
      <c r="FP833" s="1228"/>
      <c r="FQ833" s="56"/>
      <c r="FR833" s="56"/>
      <c r="FS833" s="56"/>
      <c r="FT833" s="608"/>
      <c r="FU833" s="608"/>
      <c r="FV833" s="56"/>
      <c r="FW833" s="56"/>
      <c r="FX833" s="56"/>
      <c r="FY833" s="56"/>
      <c r="FZ833" s="56"/>
      <c r="GA833" s="56"/>
      <c r="GB833" s="56"/>
      <c r="GC833" s="56"/>
      <c r="GD833" s="56"/>
      <c r="GE833" s="608"/>
      <c r="GF833" s="56"/>
      <c r="GG833" s="56"/>
      <c r="GH833" s="56"/>
      <c r="GI833" s="56"/>
      <c r="GJ833" s="56"/>
      <c r="GK833" s="608"/>
      <c r="GL833" s="608"/>
      <c r="GM833" s="56"/>
      <c r="GN833" s="56"/>
      <c r="GO833" s="56"/>
      <c r="GP833" s="56"/>
      <c r="GQ833" s="56"/>
      <c r="GR833" s="56"/>
      <c r="GS833" s="56"/>
      <c r="GT833" s="56"/>
      <c r="GU833" s="56"/>
      <c r="GV833" s="56"/>
      <c r="GW833" s="56"/>
      <c r="GX833" s="629"/>
      <c r="GY833" s="630"/>
      <c r="GZ833" s="56"/>
      <c r="HA833" s="56"/>
      <c r="HB833" s="56"/>
      <c r="HC833" s="56"/>
      <c r="HD833" s="56"/>
      <c r="HE833" s="56"/>
      <c r="HF833" s="56"/>
      <c r="HG833" s="56"/>
      <c r="HH833" s="56"/>
      <c r="HI833" s="56"/>
      <c r="HJ833" s="56"/>
      <c r="HK833" s="56"/>
      <c r="HL833" s="56"/>
      <c r="HM833" s="56"/>
      <c r="HN833" s="56"/>
      <c r="HO833" s="56"/>
      <c r="HP833" s="56"/>
      <c r="HQ833" s="56"/>
      <c r="HR833" s="56"/>
      <c r="HS833" s="56"/>
      <c r="HT833" s="630"/>
      <c r="HU833" s="630"/>
      <c r="HV833" s="56"/>
      <c r="HW833" s="56"/>
      <c r="HX833" s="56"/>
      <c r="HY833" s="56"/>
      <c r="HZ833" s="56"/>
      <c r="IA833" s="56"/>
      <c r="IB833" s="56"/>
      <c r="IC833" s="56"/>
      <c r="ID833" s="56"/>
      <c r="IE833" s="56"/>
      <c r="IF833" s="56"/>
      <c r="IG833" s="56"/>
      <c r="IH833" s="56"/>
      <c r="II833" s="56"/>
      <c r="IJ833" s="56"/>
      <c r="IK833" s="56"/>
      <c r="IL833" s="56"/>
      <c r="IM833" s="56"/>
      <c r="IN833" s="56"/>
      <c r="IO833" s="56"/>
      <c r="IP833" s="56"/>
      <c r="IQ833" s="56"/>
      <c r="IR833" s="56"/>
      <c r="IS833" s="56"/>
      <c r="IT833" s="56"/>
      <c r="IU833" s="56"/>
      <c r="IV833" s="56"/>
      <c r="IW833" s="56"/>
      <c r="IX833" s="56"/>
      <c r="IY833" s="56"/>
      <c r="IZ833" s="56"/>
      <c r="JA833" s="56"/>
      <c r="JB833" s="56"/>
    </row>
    <row r="834" spans="168:262" ht="19" hidden="1" customHeight="1">
      <c r="FL834" s="56"/>
      <c r="FM834" s="56"/>
      <c r="FN834" s="56"/>
      <c r="FO834" s="56"/>
      <c r="FP834" s="1228"/>
      <c r="FQ834" s="56"/>
      <c r="FR834" s="56"/>
      <c r="FS834" s="56"/>
      <c r="FT834" s="608"/>
      <c r="FU834" s="608"/>
      <c r="FV834" s="56"/>
      <c r="FW834" s="56"/>
      <c r="FX834" s="56"/>
      <c r="FY834" s="56"/>
      <c r="FZ834" s="56"/>
      <c r="GA834" s="56"/>
      <c r="GB834" s="56"/>
      <c r="GC834" s="56"/>
      <c r="GD834" s="56"/>
      <c r="GE834" s="608"/>
      <c r="GF834" s="56"/>
      <c r="GG834" s="56"/>
      <c r="GH834" s="56"/>
      <c r="GI834" s="56"/>
      <c r="GJ834" s="56"/>
      <c r="GK834" s="608"/>
      <c r="GL834" s="608"/>
      <c r="GM834" s="56"/>
      <c r="GN834" s="56"/>
      <c r="GO834" s="56"/>
      <c r="GP834" s="56"/>
      <c r="GQ834" s="56"/>
      <c r="GR834" s="56"/>
      <c r="GS834" s="56"/>
      <c r="GT834" s="56"/>
      <c r="GU834" s="56"/>
      <c r="GV834" s="56"/>
      <c r="GW834" s="56"/>
      <c r="GX834" s="629"/>
      <c r="GY834" s="630"/>
      <c r="GZ834" s="56"/>
      <c r="HA834" s="56"/>
      <c r="HB834" s="56"/>
      <c r="HC834" s="56"/>
      <c r="HD834" s="56"/>
      <c r="HE834" s="56"/>
      <c r="HF834" s="56"/>
      <c r="HG834" s="56"/>
      <c r="HH834" s="56"/>
      <c r="HI834" s="56"/>
      <c r="HJ834" s="56"/>
      <c r="HK834" s="56"/>
      <c r="HL834" s="56"/>
      <c r="HM834" s="56"/>
      <c r="HN834" s="56"/>
      <c r="HO834" s="56"/>
      <c r="HP834" s="56"/>
      <c r="HQ834" s="56"/>
      <c r="HR834" s="56"/>
      <c r="HS834" s="56"/>
      <c r="HT834" s="630"/>
      <c r="HU834" s="630"/>
      <c r="HV834" s="56"/>
      <c r="HW834" s="56"/>
      <c r="HX834" s="56"/>
      <c r="HY834" s="56"/>
      <c r="HZ834" s="56"/>
      <c r="IA834" s="56"/>
      <c r="IB834" s="56"/>
      <c r="IC834" s="56"/>
      <c r="ID834" s="56"/>
      <c r="IE834" s="56"/>
      <c r="IF834" s="56"/>
      <c r="IG834" s="56"/>
      <c r="IH834" s="56"/>
      <c r="II834" s="56"/>
      <c r="IJ834" s="56"/>
      <c r="IK834" s="56"/>
      <c r="IL834" s="56"/>
      <c r="IM834" s="56"/>
      <c r="IN834" s="56"/>
      <c r="IO834" s="56"/>
      <c r="IP834" s="56"/>
      <c r="IQ834" s="56"/>
      <c r="IR834" s="56"/>
      <c r="IS834" s="56"/>
      <c r="IT834" s="56"/>
      <c r="IU834" s="56"/>
      <c r="IV834" s="56"/>
      <c r="IW834" s="56"/>
      <c r="IX834" s="56"/>
      <c r="IY834" s="56"/>
      <c r="IZ834" s="56"/>
      <c r="JA834" s="56"/>
      <c r="JB834" s="56"/>
    </row>
    <row r="835" spans="168:262" ht="19" hidden="1" customHeight="1">
      <c r="FL835" s="56"/>
      <c r="FM835" s="56"/>
      <c r="FN835" s="56"/>
      <c r="FO835" s="56"/>
      <c r="FP835" s="1228"/>
      <c r="FQ835" s="56"/>
      <c r="FR835" s="56"/>
      <c r="FS835" s="56"/>
      <c r="FT835" s="608"/>
      <c r="FU835" s="608"/>
      <c r="FV835" s="56"/>
      <c r="FW835" s="56"/>
      <c r="FX835" s="56"/>
      <c r="FY835" s="56"/>
      <c r="FZ835" s="56"/>
      <c r="GA835" s="56"/>
      <c r="GB835" s="56"/>
      <c r="GC835" s="56"/>
      <c r="GD835" s="56"/>
      <c r="GE835" s="608"/>
      <c r="GF835" s="56"/>
      <c r="GG835" s="56"/>
      <c r="GH835" s="56"/>
      <c r="GI835" s="56"/>
      <c r="GJ835" s="56"/>
      <c r="GK835" s="608"/>
      <c r="GL835" s="608"/>
      <c r="GM835" s="56"/>
      <c r="GN835" s="56"/>
      <c r="GO835" s="56"/>
      <c r="GP835" s="56"/>
      <c r="GQ835" s="56"/>
      <c r="GR835" s="56"/>
      <c r="GS835" s="56"/>
      <c r="GT835" s="56"/>
      <c r="GU835" s="56"/>
      <c r="GV835" s="56"/>
      <c r="GW835" s="56"/>
      <c r="GX835" s="629"/>
      <c r="GY835" s="630"/>
      <c r="GZ835" s="56"/>
      <c r="HA835" s="56"/>
      <c r="HB835" s="56"/>
      <c r="HC835" s="56"/>
      <c r="HD835" s="56"/>
      <c r="HE835" s="56"/>
      <c r="HF835" s="56"/>
      <c r="HG835" s="56"/>
      <c r="HH835" s="56"/>
      <c r="HI835" s="56"/>
      <c r="HJ835" s="56"/>
      <c r="HK835" s="56"/>
      <c r="HL835" s="56"/>
      <c r="HM835" s="56"/>
      <c r="HN835" s="56"/>
      <c r="HO835" s="56"/>
      <c r="HP835" s="56"/>
      <c r="HQ835" s="56"/>
      <c r="HR835" s="56"/>
      <c r="HS835" s="56"/>
      <c r="HT835" s="630"/>
      <c r="HU835" s="630"/>
      <c r="HV835" s="56"/>
      <c r="HW835" s="56"/>
      <c r="HX835" s="56"/>
      <c r="HY835" s="56"/>
      <c r="HZ835" s="56"/>
      <c r="IA835" s="56"/>
      <c r="IB835" s="56"/>
      <c r="IC835" s="56"/>
      <c r="ID835" s="56"/>
      <c r="IE835" s="56"/>
      <c r="IF835" s="56"/>
      <c r="IG835" s="56"/>
      <c r="IH835" s="56"/>
      <c r="II835" s="56"/>
      <c r="IJ835" s="56"/>
      <c r="IK835" s="56"/>
      <c r="IL835" s="56"/>
      <c r="IM835" s="56"/>
      <c r="IN835" s="56"/>
      <c r="IO835" s="56"/>
      <c r="IP835" s="56"/>
      <c r="IQ835" s="56"/>
      <c r="IR835" s="56"/>
      <c r="IS835" s="56"/>
      <c r="IT835" s="56"/>
      <c r="IU835" s="56"/>
      <c r="IV835" s="56"/>
      <c r="IW835" s="56"/>
      <c r="IX835" s="56"/>
      <c r="IY835" s="56"/>
      <c r="IZ835" s="56"/>
      <c r="JA835" s="56"/>
      <c r="JB835" s="56"/>
    </row>
    <row r="836" spans="168:262" ht="19" hidden="1" customHeight="1">
      <c r="FL836" s="56"/>
      <c r="FM836" s="56"/>
      <c r="FN836" s="56"/>
      <c r="FO836" s="56"/>
      <c r="FP836" s="1228"/>
      <c r="FQ836" s="56"/>
      <c r="FR836" s="56"/>
      <c r="FS836" s="56"/>
      <c r="FT836" s="608"/>
      <c r="FU836" s="608"/>
      <c r="FV836" s="56"/>
      <c r="FW836" s="56"/>
      <c r="FX836" s="56"/>
      <c r="FY836" s="56"/>
      <c r="FZ836" s="56"/>
      <c r="GA836" s="56"/>
      <c r="GB836" s="56"/>
      <c r="GC836" s="56"/>
      <c r="GD836" s="56"/>
      <c r="GE836" s="608"/>
      <c r="GF836" s="56"/>
      <c r="GG836" s="56"/>
      <c r="GH836" s="56"/>
      <c r="GI836" s="56"/>
      <c r="GJ836" s="56"/>
      <c r="GK836" s="608"/>
      <c r="GL836" s="608"/>
      <c r="GM836" s="56"/>
      <c r="GN836" s="56"/>
      <c r="GO836" s="56"/>
      <c r="GP836" s="56"/>
      <c r="GQ836" s="56"/>
      <c r="GR836" s="56"/>
      <c r="GS836" s="56"/>
      <c r="GT836" s="56"/>
      <c r="GU836" s="56"/>
      <c r="GV836" s="56"/>
      <c r="GW836" s="56"/>
      <c r="GX836" s="629"/>
      <c r="GY836" s="630"/>
      <c r="GZ836" s="56"/>
      <c r="HA836" s="56"/>
      <c r="HB836" s="56"/>
      <c r="HC836" s="56"/>
      <c r="HD836" s="56"/>
      <c r="HE836" s="56"/>
      <c r="HF836" s="56"/>
      <c r="HG836" s="56"/>
      <c r="HH836" s="56"/>
      <c r="HI836" s="56"/>
      <c r="HJ836" s="56"/>
      <c r="HK836" s="56"/>
      <c r="HL836" s="56"/>
      <c r="HM836" s="56"/>
      <c r="HN836" s="56"/>
      <c r="HO836" s="56"/>
      <c r="HP836" s="56"/>
      <c r="HQ836" s="56"/>
      <c r="HR836" s="56"/>
      <c r="HS836" s="56"/>
      <c r="HT836" s="630"/>
      <c r="HU836" s="630"/>
      <c r="HV836" s="56"/>
      <c r="HW836" s="56"/>
      <c r="HX836" s="56"/>
      <c r="HY836" s="56"/>
      <c r="HZ836" s="56"/>
      <c r="IA836" s="56"/>
      <c r="IB836" s="56"/>
      <c r="IC836" s="56"/>
      <c r="ID836" s="56"/>
      <c r="IE836" s="56"/>
      <c r="IF836" s="56"/>
      <c r="IG836" s="56"/>
      <c r="IH836" s="56"/>
      <c r="II836" s="56"/>
      <c r="IJ836" s="56"/>
      <c r="IK836" s="56"/>
      <c r="IL836" s="56"/>
      <c r="IM836" s="56"/>
      <c r="IN836" s="56"/>
      <c r="IO836" s="56"/>
      <c r="IP836" s="56"/>
      <c r="IQ836" s="56"/>
      <c r="IR836" s="56"/>
      <c r="IS836" s="56"/>
      <c r="IT836" s="56"/>
      <c r="IU836" s="56"/>
      <c r="IV836" s="56"/>
      <c r="IW836" s="56"/>
      <c r="IX836" s="56"/>
      <c r="IY836" s="56"/>
      <c r="IZ836" s="56"/>
      <c r="JA836" s="56"/>
      <c r="JB836" s="56"/>
    </row>
    <row r="837" spans="168:262" ht="19" hidden="1" customHeight="1">
      <c r="FL837" s="56"/>
      <c r="FM837" s="56"/>
      <c r="FN837" s="56"/>
      <c r="FO837" s="56"/>
      <c r="FP837" s="1228"/>
      <c r="FQ837" s="56"/>
      <c r="FR837" s="56"/>
      <c r="FS837" s="56"/>
      <c r="FT837" s="608"/>
      <c r="FU837" s="608"/>
      <c r="FV837" s="56"/>
      <c r="FW837" s="56"/>
      <c r="FX837" s="56"/>
      <c r="FY837" s="56"/>
      <c r="FZ837" s="56"/>
      <c r="GA837" s="56"/>
      <c r="GB837" s="56"/>
      <c r="GC837" s="56"/>
      <c r="GD837" s="56"/>
      <c r="GE837" s="608"/>
      <c r="GF837" s="56"/>
      <c r="GG837" s="56"/>
      <c r="GH837" s="56"/>
      <c r="GI837" s="56"/>
      <c r="GJ837" s="56"/>
      <c r="GK837" s="608"/>
      <c r="GL837" s="608"/>
      <c r="GM837" s="56"/>
      <c r="GN837" s="56"/>
      <c r="GO837" s="56"/>
      <c r="GP837" s="56"/>
      <c r="GQ837" s="56"/>
      <c r="GR837" s="56"/>
      <c r="GS837" s="56"/>
      <c r="GT837" s="56"/>
      <c r="GU837" s="56"/>
      <c r="GV837" s="56"/>
      <c r="GW837" s="56"/>
      <c r="GX837" s="629"/>
      <c r="GY837" s="630"/>
      <c r="GZ837" s="56"/>
      <c r="HA837" s="56"/>
      <c r="HB837" s="56"/>
      <c r="HC837" s="56"/>
      <c r="HD837" s="56"/>
      <c r="HE837" s="56"/>
      <c r="HF837" s="56"/>
      <c r="HG837" s="56"/>
      <c r="HH837" s="56"/>
      <c r="HI837" s="56"/>
      <c r="HJ837" s="56"/>
      <c r="HK837" s="56"/>
      <c r="HL837" s="56"/>
      <c r="HM837" s="56"/>
      <c r="HN837" s="56"/>
      <c r="HO837" s="56"/>
      <c r="HP837" s="56"/>
      <c r="HQ837" s="56"/>
      <c r="HR837" s="56"/>
      <c r="HS837" s="56"/>
      <c r="HT837" s="630"/>
      <c r="HU837" s="630"/>
      <c r="HV837" s="56"/>
      <c r="HW837" s="56"/>
      <c r="HX837" s="56"/>
      <c r="HY837" s="56"/>
      <c r="HZ837" s="56"/>
      <c r="IA837" s="56"/>
      <c r="IB837" s="56"/>
      <c r="IC837" s="56"/>
      <c r="ID837" s="56"/>
      <c r="IE837" s="56"/>
      <c r="IF837" s="56"/>
      <c r="IG837" s="56"/>
      <c r="IH837" s="56"/>
      <c r="II837" s="56"/>
      <c r="IJ837" s="56"/>
      <c r="IK837" s="56"/>
      <c r="IL837" s="56"/>
      <c r="IM837" s="56"/>
      <c r="IN837" s="56"/>
      <c r="IO837" s="56"/>
      <c r="IP837" s="56"/>
      <c r="IQ837" s="56"/>
      <c r="IR837" s="56"/>
      <c r="IS837" s="56"/>
      <c r="IT837" s="56"/>
      <c r="IU837" s="56"/>
      <c r="IV837" s="56"/>
      <c r="IW837" s="56"/>
      <c r="IX837" s="56"/>
      <c r="IY837" s="56"/>
      <c r="IZ837" s="56"/>
      <c r="JA837" s="56"/>
      <c r="JB837" s="56"/>
    </row>
    <row r="838" spans="168:262" ht="19" hidden="1" customHeight="1">
      <c r="FL838" s="56"/>
      <c r="FM838" s="56"/>
      <c r="FN838" s="56"/>
      <c r="FO838" s="56"/>
      <c r="FP838" s="1228"/>
      <c r="FQ838" s="56"/>
      <c r="FR838" s="56"/>
      <c r="FS838" s="56"/>
      <c r="FT838" s="608"/>
      <c r="FU838" s="608"/>
      <c r="FV838" s="56"/>
      <c r="FW838" s="56"/>
      <c r="FX838" s="56"/>
      <c r="FY838" s="56"/>
      <c r="FZ838" s="56"/>
      <c r="GA838" s="56"/>
      <c r="GB838" s="56"/>
      <c r="GC838" s="56"/>
      <c r="GD838" s="56"/>
      <c r="GE838" s="608"/>
      <c r="GF838" s="56"/>
      <c r="GG838" s="56"/>
      <c r="GH838" s="56"/>
      <c r="GI838" s="56"/>
      <c r="GJ838" s="56"/>
      <c r="GK838" s="608"/>
      <c r="GL838" s="608"/>
      <c r="GM838" s="56"/>
      <c r="GN838" s="56"/>
      <c r="GO838" s="56"/>
      <c r="GP838" s="56"/>
      <c r="GQ838" s="56"/>
      <c r="GR838" s="56"/>
      <c r="GS838" s="56"/>
      <c r="GT838" s="56"/>
      <c r="GU838" s="56"/>
      <c r="GV838" s="56"/>
      <c r="GW838" s="56"/>
      <c r="GX838" s="629"/>
      <c r="GY838" s="630"/>
      <c r="GZ838" s="56"/>
      <c r="HA838" s="56"/>
      <c r="HB838" s="56"/>
      <c r="HC838" s="56"/>
      <c r="HD838" s="56"/>
      <c r="HE838" s="56"/>
      <c r="HF838" s="56"/>
      <c r="HG838" s="56"/>
      <c r="HH838" s="56"/>
      <c r="HI838" s="56"/>
      <c r="HJ838" s="56"/>
      <c r="HK838" s="56"/>
      <c r="HL838" s="56"/>
      <c r="HM838" s="56"/>
      <c r="HN838" s="56"/>
      <c r="HO838" s="56"/>
      <c r="HP838" s="56"/>
      <c r="HQ838" s="56"/>
      <c r="HR838" s="56"/>
      <c r="HS838" s="56"/>
      <c r="HT838" s="630"/>
      <c r="HU838" s="630"/>
      <c r="HV838" s="56"/>
      <c r="HW838" s="56"/>
      <c r="HX838" s="56"/>
      <c r="HY838" s="56"/>
      <c r="HZ838" s="56"/>
      <c r="IA838" s="56"/>
      <c r="IB838" s="56"/>
      <c r="IC838" s="56"/>
      <c r="ID838" s="56"/>
      <c r="IE838" s="56"/>
      <c r="IF838" s="56"/>
      <c r="IG838" s="56"/>
      <c r="IH838" s="56"/>
      <c r="II838" s="56"/>
      <c r="IJ838" s="56"/>
      <c r="IK838" s="56"/>
      <c r="IL838" s="56"/>
      <c r="IM838" s="56"/>
      <c r="IN838" s="56"/>
      <c r="IO838" s="56"/>
      <c r="IP838" s="56"/>
      <c r="IQ838" s="56"/>
      <c r="IR838" s="56"/>
      <c r="IS838" s="56"/>
      <c r="IT838" s="56"/>
      <c r="IU838" s="56"/>
      <c r="IV838" s="56"/>
      <c r="IW838" s="56"/>
      <c r="IX838" s="56"/>
      <c r="IY838" s="56"/>
      <c r="IZ838" s="56"/>
      <c r="JA838" s="56"/>
      <c r="JB838" s="56"/>
    </row>
    <row r="839" spans="168:262" ht="19" hidden="1" customHeight="1">
      <c r="FL839" s="56"/>
      <c r="FM839" s="56"/>
      <c r="FN839" s="56"/>
      <c r="FO839" s="56"/>
      <c r="FP839" s="1228"/>
      <c r="FQ839" s="56"/>
      <c r="FR839" s="56"/>
      <c r="FS839" s="56"/>
      <c r="FT839" s="608"/>
      <c r="FU839" s="608"/>
      <c r="FV839" s="56"/>
      <c r="FW839" s="56"/>
      <c r="FX839" s="56"/>
      <c r="FY839" s="56"/>
      <c r="FZ839" s="56"/>
      <c r="GA839" s="56"/>
      <c r="GB839" s="56"/>
      <c r="GC839" s="56"/>
      <c r="GD839" s="56"/>
      <c r="GE839" s="608"/>
      <c r="GF839" s="56"/>
      <c r="GG839" s="56"/>
      <c r="GH839" s="56"/>
      <c r="GI839" s="56"/>
      <c r="GJ839" s="56"/>
      <c r="GK839" s="608"/>
      <c r="GL839" s="608"/>
      <c r="GM839" s="56"/>
      <c r="GN839" s="56"/>
      <c r="GO839" s="56"/>
      <c r="GP839" s="56"/>
      <c r="GQ839" s="56"/>
      <c r="GR839" s="56"/>
      <c r="GS839" s="56"/>
      <c r="GT839" s="56"/>
      <c r="GU839" s="56"/>
      <c r="GV839" s="56"/>
      <c r="GW839" s="56"/>
      <c r="GX839" s="629"/>
      <c r="GY839" s="630"/>
      <c r="GZ839" s="56"/>
      <c r="HA839" s="56"/>
      <c r="HB839" s="56"/>
      <c r="HC839" s="56"/>
      <c r="HD839" s="56"/>
      <c r="HE839" s="56"/>
      <c r="HF839" s="56"/>
      <c r="HG839" s="56"/>
      <c r="HH839" s="56"/>
      <c r="HI839" s="56"/>
      <c r="HJ839" s="56"/>
      <c r="HK839" s="56"/>
      <c r="HL839" s="56"/>
      <c r="HM839" s="56"/>
      <c r="HN839" s="56"/>
      <c r="HO839" s="56"/>
      <c r="HP839" s="56"/>
      <c r="HQ839" s="56"/>
      <c r="HR839" s="56"/>
      <c r="HS839" s="56"/>
      <c r="HT839" s="630"/>
      <c r="HU839" s="630"/>
      <c r="HV839" s="56"/>
      <c r="HW839" s="56"/>
      <c r="HX839" s="56"/>
      <c r="HY839" s="56"/>
      <c r="HZ839" s="56"/>
      <c r="IA839" s="56"/>
      <c r="IB839" s="56"/>
      <c r="IC839" s="56"/>
      <c r="ID839" s="56"/>
      <c r="IE839" s="56"/>
      <c r="IF839" s="56"/>
      <c r="IG839" s="56"/>
      <c r="IH839" s="56"/>
      <c r="II839" s="56"/>
      <c r="IJ839" s="56"/>
      <c r="IK839" s="56"/>
      <c r="IL839" s="56"/>
      <c r="IM839" s="56"/>
      <c r="IN839" s="56"/>
      <c r="IO839" s="56"/>
      <c r="IP839" s="56"/>
      <c r="IQ839" s="56"/>
      <c r="IR839" s="56"/>
      <c r="IS839" s="56"/>
      <c r="IT839" s="56"/>
      <c r="IU839" s="56"/>
      <c r="IV839" s="56"/>
      <c r="IW839" s="56"/>
      <c r="IX839" s="56"/>
      <c r="IY839" s="56"/>
      <c r="IZ839" s="56"/>
      <c r="JA839" s="56"/>
      <c r="JB839" s="56"/>
    </row>
    <row r="840" spans="168:262" ht="19" hidden="1" customHeight="1">
      <c r="FL840" s="56"/>
      <c r="FM840" s="56"/>
      <c r="FN840" s="56"/>
      <c r="FO840" s="56"/>
      <c r="FP840" s="1228"/>
      <c r="FQ840" s="56"/>
      <c r="FR840" s="56"/>
      <c r="FS840" s="56"/>
      <c r="FT840" s="608"/>
      <c r="FU840" s="608"/>
      <c r="FV840" s="56"/>
      <c r="FW840" s="56"/>
      <c r="FX840" s="56"/>
      <c r="FY840" s="56"/>
      <c r="FZ840" s="56"/>
      <c r="GA840" s="56"/>
      <c r="GB840" s="56"/>
      <c r="GC840" s="56"/>
      <c r="GD840" s="56"/>
      <c r="GE840" s="608"/>
      <c r="GF840" s="56"/>
      <c r="GG840" s="56"/>
      <c r="GH840" s="56"/>
      <c r="GI840" s="56"/>
      <c r="GJ840" s="56"/>
      <c r="GK840" s="608"/>
      <c r="GL840" s="608"/>
      <c r="GM840" s="56"/>
      <c r="GN840" s="56"/>
      <c r="GO840" s="56"/>
      <c r="GP840" s="56"/>
      <c r="GQ840" s="56"/>
      <c r="GR840" s="56"/>
      <c r="GS840" s="56"/>
      <c r="GT840" s="56"/>
      <c r="GU840" s="56"/>
      <c r="GV840" s="56"/>
      <c r="GW840" s="56"/>
      <c r="GX840" s="629"/>
      <c r="GY840" s="630"/>
      <c r="GZ840" s="56"/>
      <c r="HA840" s="56"/>
      <c r="HB840" s="56"/>
      <c r="HC840" s="56"/>
      <c r="HD840" s="56"/>
      <c r="HE840" s="56"/>
      <c r="HF840" s="56"/>
      <c r="HG840" s="56"/>
      <c r="HH840" s="56"/>
      <c r="HI840" s="56"/>
      <c r="HJ840" s="56"/>
      <c r="HK840" s="56"/>
      <c r="HL840" s="56"/>
      <c r="HM840" s="56"/>
      <c r="HN840" s="56"/>
      <c r="HO840" s="56"/>
      <c r="HP840" s="56"/>
      <c r="HQ840" s="56"/>
      <c r="HR840" s="56"/>
      <c r="HS840" s="56"/>
      <c r="HT840" s="630"/>
      <c r="HU840" s="630"/>
      <c r="HV840" s="56"/>
      <c r="HW840" s="56"/>
      <c r="HX840" s="56"/>
      <c r="HY840" s="56"/>
      <c r="HZ840" s="56"/>
      <c r="IA840" s="56"/>
      <c r="IB840" s="56"/>
      <c r="IC840" s="56"/>
      <c r="ID840" s="56"/>
      <c r="IE840" s="56"/>
      <c r="IF840" s="56"/>
      <c r="IG840" s="56"/>
      <c r="IH840" s="56"/>
      <c r="II840" s="56"/>
      <c r="IJ840" s="56"/>
      <c r="IK840" s="56"/>
      <c r="IL840" s="56"/>
      <c r="IM840" s="56"/>
      <c r="IN840" s="56"/>
      <c r="IO840" s="56"/>
      <c r="IP840" s="56"/>
      <c r="IQ840" s="56"/>
      <c r="IR840" s="56"/>
      <c r="IS840" s="56"/>
      <c r="IT840" s="56"/>
      <c r="IU840" s="56"/>
      <c r="IV840" s="56"/>
      <c r="IW840" s="56"/>
      <c r="IX840" s="56"/>
      <c r="IY840" s="56"/>
      <c r="IZ840" s="56"/>
      <c r="JA840" s="56"/>
      <c r="JB840" s="56"/>
    </row>
    <row r="841" spans="168:262" ht="19" hidden="1" customHeight="1">
      <c r="FL841" s="56"/>
      <c r="FM841" s="56"/>
      <c r="FN841" s="56"/>
      <c r="FO841" s="56"/>
      <c r="FP841" s="1228"/>
      <c r="FQ841" s="56"/>
      <c r="FR841" s="56"/>
      <c r="FS841" s="56"/>
      <c r="FT841" s="608"/>
      <c r="FU841" s="608"/>
      <c r="FV841" s="56"/>
      <c r="FW841" s="56"/>
      <c r="FX841" s="56"/>
      <c r="FY841" s="56"/>
      <c r="FZ841" s="56"/>
      <c r="GA841" s="56"/>
      <c r="GB841" s="56"/>
      <c r="GC841" s="56"/>
      <c r="GD841" s="56"/>
      <c r="GE841" s="608"/>
      <c r="GF841" s="56"/>
      <c r="GG841" s="56"/>
      <c r="GH841" s="56"/>
      <c r="GI841" s="56"/>
      <c r="GJ841" s="56"/>
      <c r="GK841" s="608"/>
      <c r="GL841" s="608"/>
      <c r="GM841" s="56"/>
      <c r="GN841" s="56"/>
      <c r="GO841" s="56"/>
      <c r="GP841" s="56"/>
      <c r="GQ841" s="56"/>
      <c r="GR841" s="56"/>
      <c r="GS841" s="56"/>
      <c r="GT841" s="56"/>
      <c r="GU841" s="56"/>
      <c r="GV841" s="56"/>
      <c r="GW841" s="56"/>
      <c r="GX841" s="629"/>
      <c r="GY841" s="630"/>
      <c r="GZ841" s="56"/>
      <c r="HA841" s="56"/>
      <c r="HB841" s="56"/>
      <c r="HC841" s="56"/>
      <c r="HD841" s="56"/>
      <c r="HE841" s="56"/>
      <c r="HF841" s="56"/>
      <c r="HG841" s="56"/>
      <c r="HH841" s="56"/>
      <c r="HI841" s="56"/>
      <c r="HJ841" s="56"/>
      <c r="HK841" s="56"/>
      <c r="HL841" s="56"/>
      <c r="HM841" s="56"/>
      <c r="HN841" s="56"/>
      <c r="HO841" s="56"/>
      <c r="HP841" s="56"/>
      <c r="HQ841" s="56"/>
      <c r="HR841" s="56"/>
      <c r="HS841" s="56"/>
      <c r="HT841" s="630"/>
      <c r="HU841" s="630"/>
      <c r="HV841" s="56"/>
      <c r="HW841" s="56"/>
      <c r="HX841" s="56"/>
      <c r="HY841" s="56"/>
      <c r="HZ841" s="56"/>
      <c r="IA841" s="56"/>
      <c r="IB841" s="56"/>
      <c r="IC841" s="56"/>
      <c r="ID841" s="56"/>
      <c r="IE841" s="56"/>
      <c r="IF841" s="56"/>
      <c r="IG841" s="56"/>
      <c r="IH841" s="56"/>
      <c r="II841" s="56"/>
      <c r="IJ841" s="56"/>
      <c r="IK841" s="56"/>
      <c r="IL841" s="56"/>
      <c r="IM841" s="56"/>
      <c r="IN841" s="56"/>
      <c r="IO841" s="56"/>
      <c r="IP841" s="56"/>
      <c r="IQ841" s="56"/>
      <c r="IR841" s="56"/>
      <c r="IS841" s="56"/>
      <c r="IT841" s="56"/>
      <c r="IU841" s="56"/>
      <c r="IV841" s="56"/>
      <c r="IW841" s="56"/>
      <c r="IX841" s="56"/>
      <c r="IY841" s="56"/>
      <c r="IZ841" s="56"/>
      <c r="JA841" s="56"/>
      <c r="JB841" s="56"/>
    </row>
    <row r="842" spans="168:262" ht="19" hidden="1" customHeight="1">
      <c r="FL842" s="56"/>
      <c r="FM842" s="56"/>
      <c r="FN842" s="56"/>
      <c r="FO842" s="56"/>
      <c r="FP842" s="1228"/>
      <c r="FQ842" s="56"/>
      <c r="FR842" s="56"/>
      <c r="FS842" s="56"/>
      <c r="FT842" s="608"/>
      <c r="FU842" s="608"/>
      <c r="FV842" s="56"/>
      <c r="FW842" s="56"/>
      <c r="FX842" s="56"/>
      <c r="FY842" s="56"/>
      <c r="FZ842" s="56"/>
      <c r="GA842" s="56"/>
      <c r="GB842" s="56"/>
      <c r="GC842" s="56"/>
      <c r="GD842" s="56"/>
      <c r="GE842" s="608"/>
      <c r="GF842" s="56"/>
      <c r="GG842" s="56"/>
      <c r="GH842" s="56"/>
      <c r="GI842" s="56"/>
      <c r="GJ842" s="56"/>
      <c r="GK842" s="608"/>
      <c r="GL842" s="608"/>
      <c r="GM842" s="56"/>
      <c r="GN842" s="56"/>
      <c r="GO842" s="56"/>
      <c r="GP842" s="56"/>
      <c r="GQ842" s="56"/>
      <c r="GR842" s="56"/>
      <c r="GS842" s="56"/>
      <c r="GT842" s="56"/>
      <c r="GU842" s="56"/>
      <c r="GV842" s="56"/>
      <c r="GW842" s="56"/>
      <c r="GX842" s="629"/>
      <c r="GY842" s="630"/>
      <c r="GZ842" s="56"/>
      <c r="HA842" s="56"/>
      <c r="HB842" s="56"/>
      <c r="HC842" s="56"/>
      <c r="HD842" s="56"/>
      <c r="HE842" s="56"/>
      <c r="HF842" s="56"/>
      <c r="HG842" s="56"/>
      <c r="HH842" s="56"/>
      <c r="HI842" s="56"/>
      <c r="HJ842" s="56"/>
      <c r="HK842" s="56"/>
      <c r="HL842" s="56"/>
      <c r="HM842" s="56"/>
      <c r="HN842" s="56"/>
      <c r="HO842" s="56"/>
      <c r="HP842" s="56"/>
      <c r="HQ842" s="56"/>
      <c r="HR842" s="56"/>
      <c r="HS842" s="56"/>
      <c r="HT842" s="630"/>
      <c r="HU842" s="630"/>
      <c r="HV842" s="56"/>
      <c r="HW842" s="56"/>
      <c r="HX842" s="56"/>
      <c r="HY842" s="56"/>
      <c r="HZ842" s="56"/>
      <c r="IA842" s="56"/>
      <c r="IB842" s="56"/>
      <c r="IC842" s="56"/>
      <c r="ID842" s="56"/>
      <c r="IE842" s="56"/>
      <c r="IF842" s="56"/>
      <c r="IG842" s="56"/>
      <c r="IH842" s="56"/>
      <c r="II842" s="56"/>
      <c r="IJ842" s="56"/>
      <c r="IK842" s="56"/>
      <c r="IL842" s="56"/>
      <c r="IM842" s="56"/>
      <c r="IN842" s="56"/>
      <c r="IO842" s="56"/>
      <c r="IP842" s="56"/>
      <c r="IQ842" s="56"/>
      <c r="IR842" s="56"/>
      <c r="IS842" s="56"/>
      <c r="IT842" s="56"/>
      <c r="IU842" s="56"/>
      <c r="IV842" s="56"/>
      <c r="IW842" s="56"/>
      <c r="IX842" s="56"/>
      <c r="IY842" s="56"/>
      <c r="IZ842" s="56"/>
      <c r="JA842" s="56"/>
      <c r="JB842" s="56"/>
    </row>
    <row r="843" spans="168:262" ht="19" hidden="1" customHeight="1">
      <c r="FL843" s="56"/>
      <c r="FM843" s="56"/>
      <c r="FN843" s="56"/>
      <c r="FO843" s="56"/>
      <c r="FP843" s="1228"/>
      <c r="FQ843" s="56"/>
      <c r="FR843" s="56"/>
      <c r="FS843" s="56"/>
      <c r="FT843" s="608"/>
      <c r="FU843" s="608"/>
      <c r="FV843" s="56"/>
      <c r="FW843" s="56"/>
      <c r="FX843" s="56"/>
      <c r="FY843" s="56"/>
      <c r="FZ843" s="56"/>
      <c r="GA843" s="56"/>
      <c r="GB843" s="56"/>
      <c r="GC843" s="56"/>
      <c r="GD843" s="56"/>
      <c r="GE843" s="608"/>
      <c r="GF843" s="56"/>
      <c r="GG843" s="56"/>
      <c r="GH843" s="56"/>
      <c r="GI843" s="56"/>
      <c r="GJ843" s="56"/>
      <c r="GK843" s="608"/>
      <c r="GL843" s="608"/>
      <c r="GM843" s="56"/>
      <c r="GN843" s="56"/>
      <c r="GO843" s="56"/>
      <c r="GP843" s="56"/>
      <c r="GQ843" s="56"/>
      <c r="GR843" s="56"/>
      <c r="GS843" s="56"/>
      <c r="GT843" s="56"/>
      <c r="GU843" s="56"/>
      <c r="GV843" s="56"/>
      <c r="GW843" s="56"/>
      <c r="GX843" s="629"/>
      <c r="GY843" s="630"/>
      <c r="GZ843" s="56"/>
      <c r="HA843" s="56"/>
      <c r="HB843" s="56"/>
      <c r="HC843" s="56"/>
      <c r="HD843" s="56"/>
      <c r="HE843" s="56"/>
      <c r="HF843" s="56"/>
      <c r="HG843" s="56"/>
      <c r="HH843" s="56"/>
      <c r="HI843" s="56"/>
      <c r="HJ843" s="56"/>
      <c r="HK843" s="56"/>
      <c r="HL843" s="56"/>
      <c r="HM843" s="56"/>
      <c r="HN843" s="56"/>
      <c r="HO843" s="56"/>
      <c r="HP843" s="56"/>
      <c r="HQ843" s="56"/>
      <c r="HR843" s="56"/>
      <c r="HS843" s="56"/>
      <c r="HT843" s="630"/>
      <c r="HU843" s="630"/>
      <c r="HV843" s="56"/>
      <c r="HW843" s="56"/>
      <c r="HX843" s="56"/>
      <c r="HY843" s="56"/>
      <c r="HZ843" s="56"/>
      <c r="IA843" s="56"/>
      <c r="IB843" s="56"/>
      <c r="IC843" s="56"/>
      <c r="ID843" s="56"/>
      <c r="IE843" s="56"/>
      <c r="IF843" s="56"/>
      <c r="IG843" s="56"/>
      <c r="IH843" s="56"/>
      <c r="II843" s="56"/>
      <c r="IJ843" s="56"/>
      <c r="IK843" s="56"/>
      <c r="IL843" s="56"/>
      <c r="IM843" s="56"/>
      <c r="IN843" s="56"/>
      <c r="IO843" s="56"/>
      <c r="IP843" s="56"/>
      <c r="IQ843" s="56"/>
      <c r="IR843" s="56"/>
      <c r="IS843" s="56"/>
      <c r="IT843" s="56"/>
      <c r="IU843" s="56"/>
      <c r="IV843" s="56"/>
      <c r="IW843" s="56"/>
      <c r="IX843" s="56"/>
      <c r="IY843" s="56"/>
      <c r="IZ843" s="56"/>
      <c r="JA843" s="56"/>
      <c r="JB843" s="56"/>
    </row>
    <row r="844" spans="168:262" ht="19" hidden="1" customHeight="1">
      <c r="FL844" s="56"/>
      <c r="FM844" s="56"/>
      <c r="FN844" s="56"/>
      <c r="FO844" s="56"/>
      <c r="FP844" s="1228"/>
      <c r="FQ844" s="56"/>
      <c r="FR844" s="56"/>
      <c r="FS844" s="56"/>
      <c r="FT844" s="608"/>
      <c r="FU844" s="608"/>
      <c r="FV844" s="56"/>
      <c r="FW844" s="56"/>
      <c r="FX844" s="56"/>
      <c r="FY844" s="56"/>
      <c r="FZ844" s="56"/>
      <c r="GA844" s="56"/>
      <c r="GB844" s="56"/>
      <c r="GC844" s="56"/>
      <c r="GD844" s="56"/>
      <c r="GE844" s="608"/>
      <c r="GF844" s="56"/>
      <c r="GG844" s="56"/>
      <c r="GH844" s="56"/>
      <c r="GI844" s="56"/>
      <c r="GJ844" s="56"/>
      <c r="GK844" s="608"/>
      <c r="GL844" s="608"/>
      <c r="GM844" s="56"/>
      <c r="GN844" s="56"/>
      <c r="GO844" s="56"/>
      <c r="GP844" s="56"/>
      <c r="GQ844" s="56"/>
      <c r="GR844" s="56"/>
      <c r="GS844" s="56"/>
      <c r="GT844" s="56"/>
      <c r="GU844" s="56"/>
      <c r="GV844" s="56"/>
      <c r="GW844" s="56"/>
      <c r="GX844" s="629"/>
      <c r="GY844" s="630"/>
      <c r="GZ844" s="56"/>
      <c r="HA844" s="56"/>
      <c r="HB844" s="56"/>
      <c r="HC844" s="56"/>
      <c r="HD844" s="56"/>
      <c r="HE844" s="56"/>
      <c r="HF844" s="56"/>
      <c r="HG844" s="56"/>
      <c r="HH844" s="56"/>
      <c r="HI844" s="56"/>
      <c r="HJ844" s="56"/>
      <c r="HK844" s="56"/>
      <c r="HL844" s="56"/>
      <c r="HM844" s="56"/>
      <c r="HN844" s="56"/>
      <c r="HO844" s="56"/>
      <c r="HP844" s="56"/>
      <c r="HQ844" s="56"/>
      <c r="HR844" s="56"/>
      <c r="HS844" s="56"/>
      <c r="HT844" s="630"/>
      <c r="HU844" s="630"/>
      <c r="HV844" s="56"/>
      <c r="HW844" s="56"/>
      <c r="HX844" s="56"/>
      <c r="HY844" s="56"/>
      <c r="HZ844" s="56"/>
      <c r="IA844" s="56"/>
      <c r="IB844" s="56"/>
      <c r="IC844" s="56"/>
      <c r="ID844" s="56"/>
      <c r="IE844" s="56"/>
      <c r="IF844" s="56"/>
      <c r="IG844" s="56"/>
      <c r="IH844" s="56"/>
      <c r="II844" s="56"/>
      <c r="IJ844" s="56"/>
      <c r="IK844" s="56"/>
      <c r="IL844" s="56"/>
      <c r="IM844" s="56"/>
      <c r="IN844" s="56"/>
      <c r="IO844" s="56"/>
      <c r="IP844" s="56"/>
      <c r="IQ844" s="56"/>
      <c r="IR844" s="56"/>
      <c r="IS844" s="56"/>
      <c r="IT844" s="56"/>
      <c r="IU844" s="56"/>
      <c r="IV844" s="56"/>
      <c r="IW844" s="56"/>
      <c r="IX844" s="56"/>
      <c r="IY844" s="56"/>
      <c r="IZ844" s="56"/>
      <c r="JA844" s="56"/>
      <c r="JB844" s="56"/>
    </row>
    <row r="845" spans="168:262" ht="19" hidden="1" customHeight="1">
      <c r="FL845" s="56"/>
      <c r="FM845" s="56"/>
      <c r="FN845" s="56"/>
      <c r="FO845" s="56"/>
      <c r="FP845" s="1228"/>
      <c r="FQ845" s="56"/>
      <c r="FR845" s="56"/>
      <c r="FS845" s="56"/>
      <c r="FT845" s="608"/>
      <c r="FU845" s="608"/>
      <c r="FV845" s="56"/>
      <c r="FW845" s="56"/>
      <c r="FX845" s="56"/>
      <c r="FY845" s="56"/>
      <c r="FZ845" s="56"/>
      <c r="GA845" s="56"/>
      <c r="GB845" s="56"/>
      <c r="GC845" s="56"/>
      <c r="GD845" s="56"/>
      <c r="GE845" s="608"/>
      <c r="GF845" s="56"/>
      <c r="GG845" s="56"/>
      <c r="GH845" s="56"/>
      <c r="GI845" s="56"/>
      <c r="GJ845" s="56"/>
      <c r="GK845" s="608"/>
      <c r="GL845" s="608"/>
      <c r="GM845" s="56"/>
      <c r="GN845" s="56"/>
      <c r="GO845" s="56"/>
      <c r="GP845" s="56"/>
      <c r="GQ845" s="56"/>
      <c r="GR845" s="56"/>
      <c r="GS845" s="56"/>
      <c r="GT845" s="56"/>
      <c r="GU845" s="56"/>
      <c r="GV845" s="56"/>
      <c r="GW845" s="56"/>
      <c r="GX845" s="629"/>
      <c r="GY845" s="630"/>
      <c r="GZ845" s="56"/>
      <c r="HA845" s="56"/>
      <c r="HB845" s="56"/>
      <c r="HC845" s="56"/>
      <c r="HD845" s="56"/>
      <c r="HE845" s="56"/>
      <c r="HF845" s="56"/>
      <c r="HG845" s="56"/>
      <c r="HH845" s="56"/>
      <c r="HI845" s="56"/>
      <c r="HJ845" s="56"/>
      <c r="HK845" s="56"/>
      <c r="HL845" s="56"/>
      <c r="HM845" s="56"/>
      <c r="HN845" s="56"/>
      <c r="HO845" s="56"/>
      <c r="HP845" s="56"/>
      <c r="HQ845" s="56"/>
      <c r="HR845" s="56"/>
      <c r="HS845" s="56"/>
      <c r="HT845" s="630"/>
      <c r="HU845" s="630"/>
      <c r="HV845" s="56"/>
      <c r="HW845" s="56"/>
      <c r="HX845" s="56"/>
      <c r="HY845" s="56"/>
      <c r="HZ845" s="56"/>
      <c r="IA845" s="56"/>
      <c r="IB845" s="56"/>
      <c r="IC845" s="56"/>
      <c r="ID845" s="56"/>
      <c r="IE845" s="56"/>
      <c r="IF845" s="56"/>
      <c r="IG845" s="56"/>
      <c r="IH845" s="56"/>
      <c r="II845" s="56"/>
      <c r="IJ845" s="56"/>
      <c r="IK845" s="56"/>
      <c r="IL845" s="56"/>
      <c r="IM845" s="56"/>
      <c r="IN845" s="56"/>
      <c r="IO845" s="56"/>
      <c r="IP845" s="56"/>
      <c r="IQ845" s="56"/>
      <c r="IR845" s="56"/>
      <c r="IS845" s="56"/>
      <c r="IT845" s="56"/>
      <c r="IU845" s="56"/>
      <c r="IV845" s="56"/>
      <c r="IW845" s="56"/>
      <c r="IX845" s="56"/>
      <c r="IY845" s="56"/>
      <c r="IZ845" s="56"/>
      <c r="JA845" s="56"/>
      <c r="JB845" s="56"/>
    </row>
    <row r="846" spans="168:262" ht="19" hidden="1" customHeight="1">
      <c r="FL846" s="56"/>
      <c r="FM846" s="56"/>
      <c r="FN846" s="56"/>
      <c r="FO846" s="56"/>
      <c r="FP846" s="1228"/>
      <c r="FQ846" s="56"/>
      <c r="FR846" s="56"/>
      <c r="FS846" s="56"/>
      <c r="FT846" s="608"/>
      <c r="FU846" s="608"/>
      <c r="FV846" s="56"/>
      <c r="FW846" s="56"/>
      <c r="FX846" s="56"/>
      <c r="FY846" s="56"/>
      <c r="FZ846" s="56"/>
      <c r="GA846" s="56"/>
      <c r="GB846" s="56"/>
      <c r="GC846" s="56"/>
      <c r="GD846" s="56"/>
      <c r="GE846" s="608"/>
      <c r="GF846" s="56"/>
      <c r="GG846" s="56"/>
      <c r="GH846" s="56"/>
      <c r="GI846" s="56"/>
      <c r="GJ846" s="56"/>
      <c r="GK846" s="608"/>
      <c r="GL846" s="608"/>
      <c r="GM846" s="56"/>
      <c r="GN846" s="56"/>
      <c r="GO846" s="56"/>
      <c r="GP846" s="56"/>
      <c r="GQ846" s="56"/>
      <c r="GR846" s="56"/>
      <c r="GS846" s="56"/>
      <c r="GT846" s="56"/>
      <c r="GU846" s="56"/>
      <c r="GV846" s="56"/>
      <c r="GW846" s="56"/>
      <c r="GX846" s="629"/>
      <c r="GY846" s="630"/>
      <c r="GZ846" s="56"/>
      <c r="HA846" s="56"/>
      <c r="HB846" s="56"/>
      <c r="HC846" s="56"/>
      <c r="HD846" s="56"/>
      <c r="HE846" s="56"/>
      <c r="HF846" s="56"/>
      <c r="HG846" s="56"/>
      <c r="HH846" s="56"/>
      <c r="HI846" s="56"/>
      <c r="HJ846" s="56"/>
      <c r="HK846" s="56"/>
      <c r="HL846" s="56"/>
      <c r="HM846" s="56"/>
      <c r="HN846" s="56"/>
      <c r="HO846" s="56"/>
      <c r="HP846" s="56"/>
      <c r="HQ846" s="56"/>
      <c r="HR846" s="56"/>
      <c r="HS846" s="56"/>
      <c r="HT846" s="630"/>
      <c r="HU846" s="630"/>
      <c r="HV846" s="56"/>
      <c r="HW846" s="56"/>
      <c r="HX846" s="56"/>
      <c r="HY846" s="56"/>
      <c r="HZ846" s="56"/>
      <c r="IA846" s="56"/>
      <c r="IB846" s="56"/>
      <c r="IC846" s="56"/>
      <c r="ID846" s="56"/>
      <c r="IE846" s="56"/>
      <c r="IF846" s="56"/>
      <c r="IG846" s="56"/>
      <c r="IH846" s="56"/>
      <c r="II846" s="56"/>
      <c r="IJ846" s="56"/>
      <c r="IK846" s="56"/>
      <c r="IL846" s="56"/>
      <c r="IM846" s="56"/>
      <c r="IN846" s="56"/>
      <c r="IO846" s="56"/>
      <c r="IP846" s="56"/>
      <c r="IQ846" s="56"/>
      <c r="IR846" s="56"/>
      <c r="IS846" s="56"/>
      <c r="IT846" s="56"/>
      <c r="IU846" s="56"/>
      <c r="IV846" s="56"/>
      <c r="IW846" s="56"/>
      <c r="IX846" s="56"/>
      <c r="IY846" s="56"/>
      <c r="IZ846" s="56"/>
      <c r="JA846" s="56"/>
      <c r="JB846" s="56"/>
    </row>
    <row r="847" spans="168:262" ht="19" hidden="1" customHeight="1">
      <c r="FL847" s="56"/>
      <c r="FM847" s="56"/>
      <c r="FN847" s="56"/>
      <c r="FO847" s="56"/>
      <c r="FP847" s="1228"/>
      <c r="FQ847" s="56"/>
      <c r="FR847" s="56"/>
      <c r="FS847" s="56"/>
      <c r="FT847" s="608"/>
      <c r="FU847" s="608"/>
      <c r="FV847" s="56"/>
      <c r="FW847" s="56"/>
      <c r="FX847" s="56"/>
      <c r="FY847" s="56"/>
      <c r="FZ847" s="56"/>
      <c r="GA847" s="56"/>
      <c r="GB847" s="56"/>
      <c r="GC847" s="56"/>
      <c r="GD847" s="56"/>
      <c r="GE847" s="608"/>
      <c r="GF847" s="56"/>
      <c r="GG847" s="56"/>
      <c r="GH847" s="56"/>
      <c r="GI847" s="56"/>
      <c r="GJ847" s="56"/>
      <c r="GK847" s="608"/>
      <c r="GL847" s="608"/>
      <c r="GM847" s="56"/>
      <c r="GN847" s="56"/>
      <c r="GO847" s="56"/>
      <c r="GP847" s="56"/>
      <c r="GQ847" s="56"/>
      <c r="GR847" s="56"/>
      <c r="GS847" s="56"/>
      <c r="GT847" s="56"/>
      <c r="GU847" s="56"/>
      <c r="GV847" s="56"/>
      <c r="GW847" s="56"/>
      <c r="GX847" s="629"/>
      <c r="GY847" s="630"/>
      <c r="GZ847" s="56"/>
      <c r="HA847" s="56"/>
      <c r="HB847" s="56"/>
      <c r="HC847" s="56"/>
      <c r="HD847" s="56"/>
      <c r="HE847" s="56"/>
      <c r="HF847" s="56"/>
      <c r="HG847" s="56"/>
      <c r="HH847" s="56"/>
      <c r="HI847" s="56"/>
      <c r="HJ847" s="56"/>
      <c r="HK847" s="56"/>
      <c r="HL847" s="56"/>
      <c r="HM847" s="56"/>
      <c r="HN847" s="56"/>
      <c r="HO847" s="56"/>
      <c r="HP847" s="56"/>
      <c r="HQ847" s="56"/>
      <c r="HR847" s="56"/>
      <c r="HS847" s="56"/>
      <c r="HT847" s="630"/>
      <c r="HU847" s="630"/>
      <c r="HV847" s="56"/>
      <c r="HW847" s="56"/>
      <c r="HX847" s="56"/>
      <c r="HY847" s="56"/>
      <c r="HZ847" s="56"/>
      <c r="IA847" s="56"/>
      <c r="IB847" s="56"/>
      <c r="IC847" s="56"/>
      <c r="ID847" s="56"/>
      <c r="IE847" s="56"/>
      <c r="IF847" s="56"/>
      <c r="IG847" s="56"/>
      <c r="IH847" s="56"/>
      <c r="II847" s="56"/>
      <c r="IJ847" s="56"/>
      <c r="IK847" s="56"/>
      <c r="IL847" s="56"/>
      <c r="IM847" s="56"/>
      <c r="IN847" s="56"/>
      <c r="IO847" s="56"/>
      <c r="IP847" s="56"/>
      <c r="IQ847" s="56"/>
      <c r="IR847" s="56"/>
      <c r="IS847" s="56"/>
      <c r="IT847" s="56"/>
      <c r="IU847" s="56"/>
      <c r="IV847" s="56"/>
      <c r="IW847" s="56"/>
      <c r="IX847" s="56"/>
      <c r="IY847" s="56"/>
      <c r="IZ847" s="56"/>
      <c r="JA847" s="56"/>
      <c r="JB847" s="56"/>
    </row>
    <row r="848" spans="168:262" ht="19" hidden="1" customHeight="1">
      <c r="FL848" s="56"/>
      <c r="FM848" s="56"/>
      <c r="FN848" s="56"/>
      <c r="FO848" s="56"/>
      <c r="FP848" s="1228"/>
      <c r="FQ848" s="56"/>
      <c r="FR848" s="56"/>
      <c r="FS848" s="56"/>
      <c r="FT848" s="608"/>
      <c r="FU848" s="608"/>
      <c r="FV848" s="56"/>
      <c r="FW848" s="56"/>
      <c r="FX848" s="56"/>
      <c r="FY848" s="56"/>
      <c r="FZ848" s="56"/>
      <c r="GA848" s="56"/>
      <c r="GB848" s="56"/>
      <c r="GC848" s="56"/>
      <c r="GD848" s="56"/>
      <c r="GE848" s="608"/>
      <c r="GF848" s="56"/>
      <c r="GG848" s="56"/>
      <c r="GH848" s="56"/>
      <c r="GI848" s="56"/>
      <c r="GJ848" s="56"/>
      <c r="GK848" s="608"/>
      <c r="GL848" s="608"/>
      <c r="GM848" s="56"/>
      <c r="GN848" s="56"/>
      <c r="GO848" s="56"/>
      <c r="GP848" s="56"/>
      <c r="GQ848" s="56"/>
      <c r="GR848" s="56"/>
      <c r="GS848" s="56"/>
      <c r="GT848" s="56"/>
      <c r="GU848" s="56"/>
      <c r="GV848" s="56"/>
      <c r="GW848" s="56"/>
      <c r="GX848" s="629"/>
      <c r="GY848" s="630"/>
      <c r="GZ848" s="56"/>
      <c r="HA848" s="56"/>
      <c r="HB848" s="56"/>
      <c r="HC848" s="56"/>
      <c r="HD848" s="56"/>
      <c r="HE848" s="56"/>
      <c r="HF848" s="56"/>
      <c r="HG848" s="56"/>
      <c r="HH848" s="56"/>
      <c r="HI848" s="56"/>
      <c r="HJ848" s="56"/>
      <c r="HK848" s="56"/>
      <c r="HL848" s="56"/>
      <c r="HM848" s="56"/>
      <c r="HN848" s="56"/>
      <c r="HO848" s="56"/>
      <c r="HP848" s="56"/>
      <c r="HQ848" s="56"/>
      <c r="HR848" s="56"/>
      <c r="HS848" s="56"/>
      <c r="HT848" s="630"/>
      <c r="HU848" s="630"/>
      <c r="HV848" s="56"/>
      <c r="HW848" s="56"/>
      <c r="HX848" s="56"/>
      <c r="HY848" s="56"/>
      <c r="HZ848" s="56"/>
      <c r="IA848" s="56"/>
      <c r="IB848" s="56"/>
      <c r="IC848" s="56"/>
      <c r="ID848" s="56"/>
      <c r="IE848" s="56"/>
      <c r="IF848" s="56"/>
      <c r="IG848" s="56"/>
      <c r="IH848" s="56"/>
      <c r="II848" s="56"/>
      <c r="IJ848" s="56"/>
      <c r="IK848" s="56"/>
      <c r="IL848" s="56"/>
      <c r="IM848" s="56"/>
      <c r="IN848" s="56"/>
      <c r="IO848" s="56"/>
      <c r="IP848" s="56"/>
      <c r="IQ848" s="56"/>
      <c r="IR848" s="56"/>
      <c r="IS848" s="56"/>
      <c r="IT848" s="56"/>
      <c r="IU848" s="56"/>
      <c r="IV848" s="56"/>
      <c r="IW848" s="56"/>
      <c r="IX848" s="56"/>
      <c r="IY848" s="56"/>
      <c r="IZ848" s="56"/>
      <c r="JA848" s="56"/>
      <c r="JB848" s="56"/>
    </row>
    <row r="849" spans="168:262" ht="19" hidden="1" customHeight="1">
      <c r="FL849" s="56"/>
      <c r="FM849" s="56"/>
      <c r="FN849" s="56"/>
      <c r="FO849" s="56"/>
      <c r="FP849" s="1228"/>
      <c r="FQ849" s="56"/>
      <c r="FR849" s="56"/>
      <c r="FS849" s="56"/>
      <c r="FT849" s="608"/>
      <c r="FU849" s="608"/>
      <c r="FV849" s="56"/>
      <c r="FW849" s="56"/>
      <c r="FX849" s="56"/>
      <c r="FY849" s="56"/>
      <c r="FZ849" s="56"/>
      <c r="GA849" s="56"/>
      <c r="GB849" s="56"/>
      <c r="GC849" s="56"/>
      <c r="GD849" s="56"/>
      <c r="GE849" s="608"/>
      <c r="GF849" s="56"/>
      <c r="GG849" s="56"/>
      <c r="GH849" s="56"/>
      <c r="GI849" s="56"/>
      <c r="GJ849" s="56"/>
      <c r="GK849" s="608"/>
      <c r="GL849" s="608"/>
      <c r="GM849" s="56"/>
      <c r="GN849" s="56"/>
      <c r="GO849" s="56"/>
      <c r="GP849" s="56"/>
      <c r="GQ849" s="56"/>
      <c r="GR849" s="56"/>
      <c r="GS849" s="56"/>
      <c r="GT849" s="56"/>
      <c r="GU849" s="56"/>
      <c r="GV849" s="56"/>
      <c r="GW849" s="56"/>
      <c r="GX849" s="629"/>
      <c r="GY849" s="630"/>
      <c r="GZ849" s="56"/>
      <c r="HA849" s="56"/>
      <c r="HB849" s="56"/>
      <c r="HC849" s="56"/>
      <c r="HD849" s="56"/>
      <c r="HE849" s="56"/>
      <c r="HF849" s="56"/>
      <c r="HG849" s="56"/>
      <c r="HH849" s="56"/>
      <c r="HI849" s="56"/>
      <c r="HJ849" s="56"/>
      <c r="HK849" s="56"/>
      <c r="HL849" s="56"/>
      <c r="HM849" s="56"/>
      <c r="HN849" s="56"/>
      <c r="HO849" s="56"/>
      <c r="HP849" s="56"/>
      <c r="HQ849" s="56"/>
      <c r="HR849" s="56"/>
      <c r="HS849" s="56"/>
      <c r="HT849" s="630"/>
      <c r="HU849" s="630"/>
      <c r="HV849" s="56"/>
      <c r="HW849" s="56"/>
      <c r="HX849" s="56"/>
      <c r="HY849" s="56"/>
      <c r="HZ849" s="56"/>
      <c r="IA849" s="56"/>
      <c r="IB849" s="56"/>
      <c r="IC849" s="56"/>
      <c r="ID849" s="56"/>
      <c r="IE849" s="56"/>
      <c r="IF849" s="56"/>
      <c r="IG849" s="56"/>
      <c r="IH849" s="56"/>
      <c r="II849" s="56"/>
      <c r="IJ849" s="56"/>
      <c r="IK849" s="56"/>
      <c r="IL849" s="56"/>
      <c r="IM849" s="56"/>
      <c r="IN849" s="56"/>
      <c r="IO849" s="56"/>
      <c r="IP849" s="56"/>
      <c r="IQ849" s="56"/>
      <c r="IR849" s="56"/>
      <c r="IS849" s="56"/>
      <c r="IT849" s="56"/>
      <c r="IU849" s="56"/>
      <c r="IV849" s="56"/>
      <c r="IW849" s="56"/>
      <c r="IX849" s="56"/>
      <c r="IY849" s="56"/>
      <c r="IZ849" s="56"/>
      <c r="JA849" s="56"/>
      <c r="JB849" s="56"/>
    </row>
    <row r="850" spans="168:262" ht="19" hidden="1" customHeight="1">
      <c r="FL850" s="56"/>
      <c r="FM850" s="56"/>
      <c r="FN850" s="56"/>
      <c r="FO850" s="56"/>
      <c r="FP850" s="1228"/>
      <c r="FQ850" s="56"/>
      <c r="FR850" s="56"/>
      <c r="FS850" s="56"/>
      <c r="FT850" s="608"/>
      <c r="FU850" s="608"/>
      <c r="FV850" s="56"/>
      <c r="FW850" s="56"/>
      <c r="FX850" s="56"/>
      <c r="FY850" s="56"/>
      <c r="FZ850" s="56"/>
      <c r="GA850" s="56"/>
      <c r="GB850" s="56"/>
      <c r="GC850" s="56"/>
      <c r="GD850" s="56"/>
      <c r="GE850" s="608"/>
      <c r="GF850" s="56"/>
      <c r="GG850" s="56"/>
      <c r="GH850" s="56"/>
      <c r="GI850" s="56"/>
      <c r="GJ850" s="56"/>
      <c r="GK850" s="608"/>
      <c r="GL850" s="608"/>
      <c r="GM850" s="56"/>
      <c r="GN850" s="56"/>
      <c r="GO850" s="56"/>
      <c r="GP850" s="56"/>
      <c r="GQ850" s="56"/>
      <c r="GR850" s="56"/>
      <c r="GS850" s="56"/>
      <c r="GT850" s="56"/>
      <c r="GU850" s="56"/>
      <c r="GV850" s="56"/>
      <c r="GW850" s="56"/>
      <c r="GX850" s="629"/>
      <c r="GY850" s="630"/>
      <c r="GZ850" s="56"/>
      <c r="HA850" s="56"/>
      <c r="HB850" s="56"/>
      <c r="HC850" s="56"/>
      <c r="HD850" s="56"/>
      <c r="HE850" s="56"/>
      <c r="HF850" s="56"/>
      <c r="HG850" s="56"/>
      <c r="HH850" s="56"/>
      <c r="HI850" s="56"/>
      <c r="HJ850" s="56"/>
      <c r="HK850" s="56"/>
      <c r="HL850" s="56"/>
      <c r="HM850" s="56"/>
      <c r="HN850" s="56"/>
      <c r="HO850" s="56"/>
      <c r="HP850" s="56"/>
      <c r="HQ850" s="56"/>
      <c r="HR850" s="56"/>
      <c r="HS850" s="56"/>
      <c r="HT850" s="630"/>
      <c r="HU850" s="630"/>
      <c r="HV850" s="56"/>
      <c r="HW850" s="56"/>
      <c r="HX850" s="56"/>
      <c r="HY850" s="56"/>
      <c r="HZ850" s="56"/>
      <c r="IA850" s="56"/>
      <c r="IB850" s="56"/>
      <c r="IC850" s="56"/>
      <c r="ID850" s="56"/>
      <c r="IE850" s="56"/>
      <c r="IF850" s="56"/>
      <c r="IG850" s="56"/>
      <c r="IH850" s="56"/>
      <c r="II850" s="56"/>
      <c r="IJ850" s="56"/>
      <c r="IK850" s="56"/>
      <c r="IL850" s="56"/>
      <c r="IM850" s="56"/>
      <c r="IN850" s="56"/>
      <c r="IO850" s="56"/>
      <c r="IP850" s="56"/>
      <c r="IQ850" s="56"/>
      <c r="IR850" s="56"/>
      <c r="IS850" s="56"/>
      <c r="IT850" s="56"/>
      <c r="IU850" s="56"/>
      <c r="IV850" s="56"/>
      <c r="IW850" s="56"/>
      <c r="IX850" s="56"/>
      <c r="IY850" s="56"/>
      <c r="IZ850" s="56"/>
      <c r="JA850" s="56"/>
      <c r="JB850" s="56"/>
    </row>
    <row r="851" spans="168:262" ht="19" hidden="1" customHeight="1">
      <c r="FL851" s="56"/>
      <c r="FM851" s="56"/>
      <c r="FN851" s="56"/>
      <c r="FO851" s="56"/>
      <c r="FP851" s="1228"/>
      <c r="FQ851" s="56"/>
      <c r="FR851" s="56"/>
      <c r="FS851" s="56"/>
      <c r="FT851" s="608"/>
      <c r="FU851" s="608"/>
      <c r="FV851" s="56"/>
      <c r="FW851" s="56"/>
      <c r="FX851" s="56"/>
      <c r="FY851" s="56"/>
      <c r="FZ851" s="56"/>
      <c r="GA851" s="56"/>
      <c r="GB851" s="56"/>
      <c r="GC851" s="56"/>
      <c r="GD851" s="56"/>
      <c r="GE851" s="608"/>
      <c r="GF851" s="56"/>
      <c r="GG851" s="56"/>
      <c r="GH851" s="56"/>
      <c r="GI851" s="56"/>
      <c r="GJ851" s="56"/>
      <c r="GK851" s="608"/>
      <c r="GL851" s="608"/>
      <c r="GM851" s="56"/>
      <c r="GN851" s="56"/>
      <c r="GO851" s="56"/>
      <c r="GP851" s="56"/>
      <c r="GQ851" s="56"/>
      <c r="GR851" s="56"/>
      <c r="GS851" s="56"/>
      <c r="GT851" s="56"/>
      <c r="GU851" s="56"/>
      <c r="GV851" s="56"/>
      <c r="GW851" s="56"/>
      <c r="GX851" s="629"/>
      <c r="GY851" s="630"/>
      <c r="GZ851" s="56"/>
      <c r="HA851" s="56"/>
      <c r="HB851" s="56"/>
      <c r="HC851" s="56"/>
      <c r="HD851" s="56"/>
      <c r="HE851" s="56"/>
      <c r="HF851" s="56"/>
      <c r="HG851" s="56"/>
      <c r="HH851" s="56"/>
      <c r="HI851" s="56"/>
      <c r="HJ851" s="56"/>
      <c r="HK851" s="56"/>
      <c r="HL851" s="56"/>
      <c r="HM851" s="56"/>
      <c r="HN851" s="56"/>
      <c r="HO851" s="56"/>
      <c r="HP851" s="56"/>
      <c r="HQ851" s="56"/>
      <c r="HR851" s="56"/>
      <c r="HS851" s="56"/>
      <c r="HT851" s="630"/>
      <c r="HU851" s="630"/>
      <c r="HV851" s="56"/>
      <c r="HW851" s="56"/>
      <c r="HX851" s="56"/>
      <c r="HY851" s="56"/>
      <c r="HZ851" s="56"/>
      <c r="IA851" s="56"/>
      <c r="IB851" s="56"/>
      <c r="IC851" s="56"/>
      <c r="ID851" s="56"/>
      <c r="IE851" s="56"/>
      <c r="IF851" s="56"/>
      <c r="IG851" s="56"/>
      <c r="IH851" s="56"/>
      <c r="II851" s="56"/>
      <c r="IJ851" s="56"/>
      <c r="IK851" s="56"/>
      <c r="IL851" s="56"/>
      <c r="IM851" s="56"/>
      <c r="IN851" s="56"/>
      <c r="IO851" s="56"/>
      <c r="IP851" s="56"/>
      <c r="IQ851" s="56"/>
      <c r="IR851" s="56"/>
      <c r="IS851" s="56"/>
      <c r="IT851" s="56"/>
      <c r="IU851" s="56"/>
      <c r="IV851" s="56"/>
      <c r="IW851" s="56"/>
      <c r="IX851" s="56"/>
      <c r="IY851" s="56"/>
      <c r="IZ851" s="56"/>
      <c r="JA851" s="56"/>
      <c r="JB851" s="56"/>
    </row>
    <row r="852" spans="168:262" ht="19" hidden="1" customHeight="1">
      <c r="FL852" s="56"/>
      <c r="FM852" s="56"/>
      <c r="FN852" s="56"/>
      <c r="FO852" s="56"/>
      <c r="FP852" s="1228"/>
      <c r="FQ852" s="56"/>
      <c r="FR852" s="56"/>
      <c r="FS852" s="56"/>
      <c r="FT852" s="608"/>
      <c r="FU852" s="608"/>
      <c r="FV852" s="56"/>
      <c r="FW852" s="56"/>
      <c r="FX852" s="56"/>
      <c r="FY852" s="56"/>
      <c r="FZ852" s="56"/>
      <c r="GA852" s="56"/>
      <c r="GB852" s="56"/>
      <c r="GC852" s="56"/>
      <c r="GD852" s="56"/>
      <c r="GE852" s="608"/>
      <c r="GF852" s="56"/>
      <c r="GG852" s="56"/>
      <c r="GH852" s="56"/>
      <c r="GI852" s="56"/>
      <c r="GJ852" s="56"/>
      <c r="GK852" s="608"/>
      <c r="GL852" s="608"/>
      <c r="GM852" s="56"/>
      <c r="GN852" s="56"/>
      <c r="GO852" s="56"/>
      <c r="GP852" s="56"/>
      <c r="GQ852" s="56"/>
      <c r="GR852" s="56"/>
      <c r="GS852" s="56"/>
      <c r="GT852" s="56"/>
      <c r="GU852" s="56"/>
      <c r="GV852" s="56"/>
      <c r="GW852" s="56"/>
      <c r="GX852" s="629"/>
      <c r="GY852" s="630"/>
      <c r="GZ852" s="56"/>
      <c r="HA852" s="56"/>
      <c r="HB852" s="56"/>
      <c r="HC852" s="56"/>
      <c r="HD852" s="56"/>
      <c r="HE852" s="56"/>
      <c r="HF852" s="56"/>
      <c r="HG852" s="56"/>
      <c r="HH852" s="56"/>
      <c r="HI852" s="56"/>
      <c r="HJ852" s="56"/>
      <c r="HK852" s="56"/>
      <c r="HL852" s="56"/>
      <c r="HM852" s="56"/>
      <c r="HN852" s="56"/>
      <c r="HO852" s="56"/>
      <c r="HP852" s="56"/>
      <c r="HQ852" s="56"/>
      <c r="HR852" s="56"/>
      <c r="HS852" s="56"/>
      <c r="HT852" s="630"/>
      <c r="HU852" s="630"/>
      <c r="HV852" s="56"/>
      <c r="HW852" s="56"/>
      <c r="HX852" s="56"/>
      <c r="HY852" s="56"/>
      <c r="HZ852" s="56"/>
      <c r="IA852" s="56"/>
      <c r="IB852" s="56"/>
      <c r="IC852" s="56"/>
      <c r="ID852" s="56"/>
      <c r="IE852" s="56"/>
      <c r="IF852" s="56"/>
      <c r="IG852" s="56"/>
      <c r="IH852" s="56"/>
      <c r="II852" s="56"/>
      <c r="IJ852" s="56"/>
      <c r="IK852" s="56"/>
      <c r="IL852" s="56"/>
      <c r="IM852" s="56"/>
      <c r="IN852" s="56"/>
      <c r="IO852" s="56"/>
      <c r="IP852" s="56"/>
      <c r="IQ852" s="56"/>
      <c r="IR852" s="56"/>
      <c r="IS852" s="56"/>
      <c r="IT852" s="56"/>
      <c r="IU852" s="56"/>
      <c r="IV852" s="56"/>
      <c r="IW852" s="56"/>
      <c r="IX852" s="56"/>
      <c r="IY852" s="56"/>
      <c r="IZ852" s="56"/>
      <c r="JA852" s="56"/>
      <c r="JB852" s="56"/>
    </row>
    <row r="853" spans="168:262" ht="19" hidden="1" customHeight="1">
      <c r="FL853" s="56"/>
      <c r="FM853" s="56"/>
      <c r="FN853" s="56"/>
      <c r="FO853" s="56"/>
      <c r="FP853" s="1228"/>
      <c r="FQ853" s="56"/>
      <c r="FR853" s="56"/>
      <c r="FS853" s="56"/>
      <c r="FT853" s="608"/>
      <c r="FU853" s="608"/>
      <c r="FV853" s="56"/>
      <c r="FW853" s="56"/>
      <c r="FX853" s="56"/>
      <c r="FY853" s="56"/>
      <c r="FZ853" s="56"/>
      <c r="GA853" s="56"/>
      <c r="GB853" s="56"/>
      <c r="GC853" s="56"/>
      <c r="GD853" s="56"/>
      <c r="GE853" s="608"/>
      <c r="GF853" s="56"/>
      <c r="GG853" s="56"/>
      <c r="GH853" s="56"/>
      <c r="GI853" s="56"/>
      <c r="GJ853" s="56"/>
      <c r="GK853" s="608"/>
      <c r="GL853" s="608"/>
      <c r="GM853" s="56"/>
      <c r="GN853" s="56"/>
      <c r="GO853" s="56"/>
      <c r="GP853" s="56"/>
      <c r="GQ853" s="56"/>
      <c r="GR853" s="56"/>
      <c r="GS853" s="56"/>
      <c r="GT853" s="56"/>
      <c r="GU853" s="56"/>
      <c r="GV853" s="56"/>
      <c r="GW853" s="56"/>
      <c r="GX853" s="629"/>
      <c r="GY853" s="630"/>
      <c r="GZ853" s="56"/>
      <c r="HA853" s="56"/>
      <c r="HB853" s="56"/>
      <c r="HC853" s="56"/>
      <c r="HD853" s="56"/>
      <c r="HE853" s="56"/>
      <c r="HF853" s="56"/>
      <c r="HG853" s="56"/>
      <c r="HH853" s="56"/>
      <c r="HI853" s="56"/>
      <c r="HJ853" s="56"/>
      <c r="HK853" s="56"/>
      <c r="HL853" s="56"/>
      <c r="HM853" s="56"/>
      <c r="HN853" s="56"/>
      <c r="HO853" s="56"/>
      <c r="HP853" s="56"/>
      <c r="HQ853" s="56"/>
      <c r="HR853" s="56"/>
      <c r="HS853" s="56"/>
      <c r="HT853" s="630"/>
      <c r="HU853" s="630"/>
      <c r="HV853" s="56"/>
      <c r="HW853" s="56"/>
      <c r="HX853" s="56"/>
      <c r="HY853" s="56"/>
      <c r="HZ853" s="56"/>
      <c r="IA853" s="56"/>
      <c r="IB853" s="56"/>
      <c r="IC853" s="56"/>
      <c r="ID853" s="56"/>
      <c r="IE853" s="56"/>
      <c r="IF853" s="56"/>
      <c r="IG853" s="56"/>
      <c r="IH853" s="56"/>
      <c r="II853" s="56"/>
      <c r="IJ853" s="56"/>
      <c r="IK853" s="56"/>
      <c r="IL853" s="56"/>
      <c r="IM853" s="56"/>
      <c r="IN853" s="56"/>
      <c r="IO853" s="56"/>
      <c r="IP853" s="56"/>
      <c r="IQ853" s="56"/>
      <c r="IR853" s="56"/>
      <c r="IS853" s="56"/>
      <c r="IT853" s="56"/>
      <c r="IU853" s="56"/>
      <c r="IV853" s="56"/>
      <c r="IW853" s="56"/>
      <c r="IX853" s="56"/>
      <c r="IY853" s="56"/>
      <c r="IZ853" s="56"/>
      <c r="JA853" s="56"/>
      <c r="JB853" s="56"/>
    </row>
    <row r="854" spans="168:262" ht="19" hidden="1" customHeight="1">
      <c r="FL854" s="56"/>
      <c r="FM854" s="56"/>
      <c r="FN854" s="56"/>
      <c r="FO854" s="56"/>
      <c r="FP854" s="1228"/>
      <c r="FQ854" s="56"/>
      <c r="FR854" s="56"/>
      <c r="FS854" s="56"/>
      <c r="FT854" s="608"/>
      <c r="FU854" s="608"/>
      <c r="FV854" s="56"/>
      <c r="FW854" s="56"/>
      <c r="FX854" s="56"/>
      <c r="FY854" s="56"/>
      <c r="FZ854" s="56"/>
      <c r="GA854" s="56"/>
      <c r="GB854" s="56"/>
      <c r="GC854" s="56"/>
      <c r="GD854" s="56"/>
      <c r="GE854" s="608"/>
      <c r="GF854" s="56"/>
      <c r="GG854" s="56"/>
      <c r="GH854" s="56"/>
      <c r="GI854" s="56"/>
      <c r="GJ854" s="56"/>
      <c r="GK854" s="608"/>
      <c r="GL854" s="608"/>
      <c r="GM854" s="56"/>
      <c r="GN854" s="56"/>
      <c r="GO854" s="56"/>
      <c r="GP854" s="56"/>
      <c r="GQ854" s="56"/>
      <c r="GR854" s="56"/>
      <c r="GS854" s="56"/>
      <c r="GT854" s="56"/>
      <c r="GU854" s="56"/>
      <c r="GV854" s="56"/>
      <c r="GW854" s="56"/>
      <c r="GX854" s="629"/>
      <c r="GY854" s="630"/>
      <c r="GZ854" s="56"/>
      <c r="HA854" s="56"/>
      <c r="HB854" s="56"/>
      <c r="HC854" s="56"/>
      <c r="HD854" s="56"/>
      <c r="HE854" s="56"/>
      <c r="HF854" s="56"/>
      <c r="HG854" s="56"/>
      <c r="HH854" s="56"/>
      <c r="HI854" s="56"/>
      <c r="HJ854" s="56"/>
      <c r="HK854" s="56"/>
      <c r="HL854" s="56"/>
      <c r="HM854" s="56"/>
      <c r="HN854" s="56"/>
      <c r="HO854" s="56"/>
      <c r="HP854" s="56"/>
      <c r="HQ854" s="56"/>
      <c r="HR854" s="56"/>
      <c r="HS854" s="56"/>
      <c r="HT854" s="630"/>
      <c r="HU854" s="630"/>
      <c r="HV854" s="56"/>
      <c r="HW854" s="56"/>
      <c r="HX854" s="56"/>
      <c r="HY854" s="56"/>
      <c r="HZ854" s="56"/>
      <c r="IA854" s="56"/>
      <c r="IB854" s="56"/>
      <c r="IC854" s="56"/>
      <c r="ID854" s="56"/>
      <c r="IE854" s="56"/>
      <c r="IF854" s="56"/>
      <c r="IG854" s="56"/>
      <c r="IH854" s="56"/>
      <c r="II854" s="56"/>
      <c r="IJ854" s="56"/>
      <c r="IK854" s="56"/>
      <c r="IL854" s="56"/>
      <c r="IM854" s="56"/>
      <c r="IN854" s="56"/>
      <c r="IO854" s="56"/>
      <c r="IP854" s="56"/>
      <c r="IQ854" s="56"/>
      <c r="IR854" s="56"/>
      <c r="IS854" s="56"/>
      <c r="IT854" s="56"/>
      <c r="IU854" s="56"/>
      <c r="IV854" s="56"/>
      <c r="IW854" s="56"/>
      <c r="IX854" s="56"/>
      <c r="IY854" s="56"/>
      <c r="IZ854" s="56"/>
      <c r="JA854" s="56"/>
      <c r="JB854" s="56"/>
    </row>
    <row r="855" spans="168:262" ht="19" hidden="1" customHeight="1">
      <c r="FL855" s="56"/>
      <c r="FM855" s="56"/>
      <c r="FN855" s="56"/>
      <c r="FO855" s="56"/>
      <c r="FP855" s="1228"/>
      <c r="FQ855" s="56"/>
      <c r="FR855" s="56"/>
      <c r="FS855" s="56"/>
      <c r="FT855" s="608"/>
      <c r="FU855" s="608"/>
      <c r="FV855" s="56"/>
      <c r="FW855" s="56"/>
      <c r="FX855" s="56"/>
      <c r="FY855" s="56"/>
      <c r="FZ855" s="56"/>
      <c r="GA855" s="56"/>
      <c r="GB855" s="56"/>
      <c r="GC855" s="56"/>
      <c r="GD855" s="56"/>
      <c r="GE855" s="608"/>
      <c r="GF855" s="56"/>
      <c r="GG855" s="56"/>
      <c r="GH855" s="56"/>
      <c r="GI855" s="56"/>
      <c r="GJ855" s="56"/>
      <c r="GK855" s="608"/>
      <c r="GL855" s="608"/>
      <c r="GM855" s="56"/>
      <c r="GN855" s="56"/>
      <c r="GO855" s="56"/>
      <c r="GP855" s="56"/>
      <c r="GQ855" s="56"/>
      <c r="GR855" s="56"/>
      <c r="GS855" s="56"/>
      <c r="GT855" s="56"/>
      <c r="GU855" s="56"/>
      <c r="GV855" s="56"/>
      <c r="GW855" s="56"/>
      <c r="GX855" s="629"/>
      <c r="GY855" s="630"/>
      <c r="GZ855" s="56"/>
      <c r="HA855" s="56"/>
      <c r="HB855" s="56"/>
      <c r="HC855" s="56"/>
      <c r="HD855" s="56"/>
      <c r="HE855" s="56"/>
      <c r="HF855" s="56"/>
      <c r="HG855" s="56"/>
      <c r="HH855" s="56"/>
      <c r="HI855" s="56"/>
      <c r="HJ855" s="56"/>
      <c r="HK855" s="56"/>
      <c r="HL855" s="56"/>
      <c r="HM855" s="56"/>
      <c r="HN855" s="56"/>
      <c r="HO855" s="56"/>
      <c r="HP855" s="56"/>
      <c r="HQ855" s="56"/>
      <c r="HR855" s="56"/>
      <c r="HS855" s="56"/>
      <c r="HT855" s="630"/>
      <c r="HU855" s="630"/>
      <c r="HV855" s="56"/>
      <c r="HW855" s="56"/>
      <c r="HX855" s="56"/>
      <c r="HY855" s="56"/>
      <c r="HZ855" s="56"/>
      <c r="IA855" s="56"/>
      <c r="IB855" s="56"/>
      <c r="IC855" s="56"/>
      <c r="ID855" s="56"/>
      <c r="IE855" s="56"/>
      <c r="IF855" s="56"/>
      <c r="IG855" s="56"/>
      <c r="IH855" s="56"/>
      <c r="II855" s="56"/>
      <c r="IJ855" s="56"/>
      <c r="IK855" s="56"/>
      <c r="IL855" s="56"/>
      <c r="IM855" s="56"/>
      <c r="IN855" s="56"/>
      <c r="IO855" s="56"/>
      <c r="IP855" s="56"/>
      <c r="IQ855" s="56"/>
      <c r="IR855" s="56"/>
      <c r="IS855" s="56"/>
      <c r="IT855" s="56"/>
      <c r="IU855" s="56"/>
      <c r="IV855" s="56"/>
      <c r="IW855" s="56"/>
      <c r="IX855" s="56"/>
      <c r="IY855" s="56"/>
      <c r="IZ855" s="56"/>
      <c r="JA855" s="56"/>
      <c r="JB855" s="56"/>
    </row>
    <row r="856" spans="168:262" ht="19" hidden="1" customHeight="1">
      <c r="FL856" s="56"/>
      <c r="FM856" s="56"/>
      <c r="FN856" s="56"/>
      <c r="FO856" s="56"/>
      <c r="FP856" s="1228"/>
      <c r="FQ856" s="56"/>
      <c r="FR856" s="56"/>
      <c r="FS856" s="56"/>
      <c r="FT856" s="608"/>
      <c r="FU856" s="608"/>
      <c r="FV856" s="56"/>
      <c r="FW856" s="56"/>
      <c r="FX856" s="56"/>
      <c r="FY856" s="56"/>
      <c r="FZ856" s="56"/>
      <c r="GA856" s="56"/>
      <c r="GB856" s="56"/>
      <c r="GC856" s="56"/>
      <c r="GD856" s="56"/>
      <c r="GE856" s="608"/>
      <c r="GF856" s="56"/>
      <c r="GG856" s="56"/>
      <c r="GH856" s="56"/>
      <c r="GI856" s="56"/>
      <c r="GJ856" s="56"/>
      <c r="GK856" s="608"/>
      <c r="GL856" s="608"/>
      <c r="GM856" s="56"/>
      <c r="GN856" s="56"/>
      <c r="GO856" s="56"/>
      <c r="GP856" s="56"/>
      <c r="GQ856" s="56"/>
      <c r="GR856" s="56"/>
      <c r="GS856" s="56"/>
      <c r="GT856" s="56"/>
      <c r="GU856" s="56"/>
      <c r="GV856" s="56"/>
      <c r="GW856" s="56"/>
      <c r="GX856" s="629"/>
      <c r="GY856" s="630"/>
      <c r="GZ856" s="56"/>
      <c r="HA856" s="56"/>
      <c r="HB856" s="56"/>
      <c r="HC856" s="56"/>
      <c r="HD856" s="56"/>
      <c r="HE856" s="56"/>
      <c r="HF856" s="56"/>
      <c r="HG856" s="56"/>
      <c r="HH856" s="56"/>
      <c r="HI856" s="56"/>
      <c r="HJ856" s="56"/>
      <c r="HK856" s="56"/>
      <c r="HL856" s="56"/>
      <c r="HM856" s="56"/>
      <c r="HN856" s="56"/>
      <c r="HO856" s="56"/>
      <c r="HP856" s="56"/>
      <c r="HQ856" s="56"/>
      <c r="HR856" s="56"/>
      <c r="HS856" s="56"/>
      <c r="HT856" s="630"/>
      <c r="HU856" s="630"/>
      <c r="HV856" s="56"/>
      <c r="HW856" s="56"/>
      <c r="HX856" s="56"/>
      <c r="HY856" s="56"/>
      <c r="HZ856" s="56"/>
      <c r="IA856" s="56"/>
      <c r="IB856" s="56"/>
      <c r="IC856" s="56"/>
      <c r="ID856" s="56"/>
      <c r="IE856" s="56"/>
      <c r="IF856" s="56"/>
      <c r="IG856" s="56"/>
      <c r="IH856" s="56"/>
      <c r="II856" s="56"/>
      <c r="IJ856" s="56"/>
      <c r="IK856" s="56"/>
      <c r="IL856" s="56"/>
      <c r="IM856" s="56"/>
      <c r="IN856" s="56"/>
      <c r="IO856" s="56"/>
      <c r="IP856" s="56"/>
      <c r="IQ856" s="56"/>
      <c r="IR856" s="56"/>
      <c r="IS856" s="56"/>
      <c r="IT856" s="56"/>
      <c r="IU856" s="56"/>
      <c r="IV856" s="56"/>
      <c r="IW856" s="56"/>
      <c r="IX856" s="56"/>
      <c r="IY856" s="56"/>
      <c r="IZ856" s="56"/>
      <c r="JA856" s="56"/>
      <c r="JB856" s="56"/>
    </row>
    <row r="857" spans="168:262" ht="19" hidden="1" customHeight="1">
      <c r="FL857" s="56"/>
      <c r="FM857" s="56"/>
      <c r="FN857" s="56"/>
      <c r="FO857" s="56"/>
      <c r="FP857" s="1228"/>
      <c r="FQ857" s="56"/>
      <c r="FR857" s="56"/>
      <c r="FS857" s="56"/>
      <c r="FT857" s="608"/>
      <c r="FU857" s="608"/>
      <c r="FV857" s="56"/>
      <c r="FW857" s="56"/>
      <c r="FX857" s="56"/>
      <c r="FY857" s="56"/>
      <c r="FZ857" s="56"/>
      <c r="GA857" s="56"/>
      <c r="GB857" s="56"/>
      <c r="GC857" s="56"/>
      <c r="GD857" s="56"/>
      <c r="GE857" s="608"/>
      <c r="GF857" s="56"/>
      <c r="GG857" s="56"/>
      <c r="GH857" s="56"/>
      <c r="GI857" s="56"/>
      <c r="GJ857" s="56"/>
      <c r="GK857" s="608"/>
      <c r="GL857" s="608"/>
      <c r="GM857" s="56"/>
      <c r="GN857" s="56"/>
      <c r="GO857" s="56"/>
      <c r="GP857" s="56"/>
      <c r="GQ857" s="56"/>
      <c r="GR857" s="56"/>
      <c r="GS857" s="56"/>
      <c r="GT857" s="56"/>
      <c r="GU857" s="56"/>
      <c r="GV857" s="56"/>
      <c r="GW857" s="56"/>
      <c r="GX857" s="629"/>
      <c r="GY857" s="630"/>
      <c r="GZ857" s="56"/>
      <c r="HA857" s="56"/>
      <c r="HB857" s="56"/>
      <c r="HC857" s="56"/>
      <c r="HD857" s="56"/>
      <c r="HE857" s="56"/>
      <c r="HF857" s="56"/>
      <c r="HG857" s="56"/>
      <c r="HH857" s="56"/>
      <c r="HI857" s="56"/>
      <c r="HJ857" s="56"/>
      <c r="HK857" s="56"/>
      <c r="HL857" s="56"/>
      <c r="HM857" s="56"/>
      <c r="HN857" s="56"/>
      <c r="HO857" s="56"/>
      <c r="HP857" s="56"/>
      <c r="HQ857" s="56"/>
      <c r="HR857" s="56"/>
      <c r="HS857" s="56"/>
      <c r="HT857" s="630"/>
      <c r="HU857" s="630"/>
      <c r="HV857" s="56"/>
      <c r="HW857" s="56"/>
      <c r="HX857" s="56"/>
      <c r="HY857" s="56"/>
      <c r="HZ857" s="56"/>
      <c r="IA857" s="56"/>
      <c r="IB857" s="56"/>
      <c r="IC857" s="56"/>
      <c r="ID857" s="56"/>
      <c r="IE857" s="56"/>
      <c r="IF857" s="56"/>
      <c r="IG857" s="56"/>
      <c r="IH857" s="56"/>
      <c r="II857" s="56"/>
      <c r="IJ857" s="56"/>
      <c r="IK857" s="56"/>
      <c r="IL857" s="56"/>
      <c r="IM857" s="56"/>
      <c r="IN857" s="56"/>
      <c r="IO857" s="56"/>
      <c r="IP857" s="56"/>
      <c r="IQ857" s="56"/>
      <c r="IR857" s="56"/>
      <c r="IS857" s="56"/>
      <c r="IT857" s="56"/>
      <c r="IU857" s="56"/>
      <c r="IV857" s="56"/>
      <c r="IW857" s="56"/>
      <c r="IX857" s="56"/>
      <c r="IY857" s="56"/>
      <c r="IZ857" s="56"/>
      <c r="JA857" s="56"/>
      <c r="JB857" s="56"/>
    </row>
    <row r="858" spans="168:262" ht="19" hidden="1" customHeight="1">
      <c r="FL858" s="56"/>
      <c r="FM858" s="56"/>
      <c r="FN858" s="56"/>
      <c r="FO858" s="56"/>
      <c r="FP858" s="1228"/>
      <c r="FQ858" s="56"/>
      <c r="FR858" s="56"/>
      <c r="FS858" s="56"/>
      <c r="FT858" s="608"/>
      <c r="FU858" s="608"/>
      <c r="FV858" s="56"/>
      <c r="FW858" s="56"/>
      <c r="FX858" s="56"/>
      <c r="FY858" s="56"/>
      <c r="FZ858" s="56"/>
      <c r="GA858" s="56"/>
      <c r="GB858" s="56"/>
      <c r="GC858" s="56"/>
      <c r="GD858" s="56"/>
      <c r="GE858" s="608"/>
      <c r="GF858" s="56"/>
      <c r="GG858" s="56"/>
      <c r="GH858" s="56"/>
      <c r="GI858" s="56"/>
      <c r="GJ858" s="56"/>
      <c r="GK858" s="608"/>
      <c r="GL858" s="608"/>
      <c r="GM858" s="56"/>
      <c r="GN858" s="56"/>
      <c r="GO858" s="56"/>
      <c r="GP858" s="56"/>
      <c r="GQ858" s="56"/>
      <c r="GR858" s="56"/>
      <c r="GS858" s="56"/>
      <c r="GT858" s="56"/>
      <c r="GU858" s="56"/>
      <c r="GV858" s="56"/>
      <c r="GW858" s="56"/>
      <c r="GX858" s="629"/>
      <c r="GY858" s="630"/>
      <c r="GZ858" s="56"/>
      <c r="HA858" s="56"/>
      <c r="HB858" s="56"/>
      <c r="HC858" s="56"/>
      <c r="HD858" s="56"/>
      <c r="HE858" s="56"/>
      <c r="HF858" s="56"/>
      <c r="HG858" s="56"/>
      <c r="HH858" s="56"/>
      <c r="HI858" s="56"/>
      <c r="HJ858" s="56"/>
      <c r="HK858" s="56"/>
      <c r="HL858" s="56"/>
      <c r="HM858" s="56"/>
      <c r="HN858" s="56"/>
      <c r="HO858" s="56"/>
      <c r="HP858" s="56"/>
      <c r="HQ858" s="56"/>
      <c r="HR858" s="56"/>
      <c r="HS858" s="56"/>
      <c r="HT858" s="630"/>
      <c r="HU858" s="630"/>
      <c r="HV858" s="56"/>
      <c r="HW858" s="56"/>
      <c r="HX858" s="56"/>
      <c r="HY858" s="56"/>
      <c r="HZ858" s="56"/>
      <c r="IA858" s="56"/>
      <c r="IB858" s="56"/>
      <c r="IC858" s="56"/>
      <c r="ID858" s="56"/>
      <c r="IE858" s="56"/>
      <c r="IF858" s="56"/>
      <c r="IG858" s="56"/>
      <c r="IH858" s="56"/>
      <c r="II858" s="56"/>
      <c r="IJ858" s="56"/>
      <c r="IK858" s="56"/>
      <c r="IL858" s="56"/>
      <c r="IM858" s="56"/>
      <c r="IN858" s="56"/>
      <c r="IO858" s="56"/>
      <c r="IP858" s="56"/>
      <c r="IQ858" s="56"/>
      <c r="IR858" s="56"/>
      <c r="IS858" s="56"/>
      <c r="IT858" s="56"/>
      <c r="IU858" s="56"/>
      <c r="IV858" s="56"/>
      <c r="IW858" s="56"/>
      <c r="IX858" s="56"/>
      <c r="IY858" s="56"/>
      <c r="IZ858" s="56"/>
      <c r="JA858" s="56"/>
      <c r="JB858" s="56"/>
    </row>
    <row r="859" spans="168:262" ht="19" hidden="1" customHeight="1">
      <c r="FL859" s="56"/>
      <c r="FM859" s="56"/>
      <c r="FN859" s="56"/>
      <c r="FO859" s="56"/>
      <c r="FP859" s="1228"/>
      <c r="FQ859" s="56"/>
      <c r="FR859" s="56"/>
      <c r="FS859" s="56"/>
      <c r="FT859" s="608"/>
      <c r="FU859" s="608"/>
      <c r="FV859" s="56"/>
      <c r="FW859" s="56"/>
      <c r="FX859" s="56"/>
      <c r="FY859" s="56"/>
      <c r="FZ859" s="56"/>
      <c r="GA859" s="56"/>
      <c r="GB859" s="56"/>
      <c r="GC859" s="56"/>
      <c r="GD859" s="56"/>
      <c r="GE859" s="608"/>
      <c r="GF859" s="56"/>
      <c r="GG859" s="56"/>
      <c r="GH859" s="56"/>
      <c r="GI859" s="56"/>
      <c r="GJ859" s="56"/>
      <c r="GK859" s="608"/>
      <c r="GL859" s="608"/>
      <c r="GM859" s="56"/>
      <c r="GN859" s="56"/>
      <c r="GO859" s="56"/>
      <c r="GP859" s="56"/>
      <c r="GQ859" s="56"/>
      <c r="GR859" s="56"/>
      <c r="GS859" s="56"/>
      <c r="GT859" s="56"/>
      <c r="GU859" s="56"/>
      <c r="GV859" s="56"/>
      <c r="GW859" s="56"/>
      <c r="GX859" s="629"/>
      <c r="GY859" s="630"/>
      <c r="GZ859" s="56"/>
      <c r="HA859" s="56"/>
      <c r="HB859" s="56"/>
      <c r="HC859" s="56"/>
      <c r="HD859" s="56"/>
      <c r="HE859" s="56"/>
      <c r="HF859" s="56"/>
      <c r="HG859" s="56"/>
      <c r="HH859" s="56"/>
      <c r="HI859" s="56"/>
      <c r="HJ859" s="56"/>
      <c r="HK859" s="56"/>
      <c r="HL859" s="56"/>
      <c r="HM859" s="56"/>
      <c r="HN859" s="56"/>
      <c r="HO859" s="56"/>
      <c r="HP859" s="56"/>
      <c r="HQ859" s="56"/>
      <c r="HR859" s="56"/>
      <c r="HS859" s="56"/>
      <c r="HT859" s="630"/>
      <c r="HU859" s="630"/>
      <c r="HV859" s="56"/>
      <c r="HW859" s="56"/>
      <c r="HX859" s="56"/>
      <c r="HY859" s="56"/>
      <c r="HZ859" s="56"/>
      <c r="IA859" s="56"/>
      <c r="IB859" s="56"/>
      <c r="IC859" s="56"/>
      <c r="ID859" s="56"/>
      <c r="IE859" s="56"/>
      <c r="IF859" s="56"/>
      <c r="IG859" s="56"/>
      <c r="IH859" s="56"/>
      <c r="II859" s="56"/>
      <c r="IJ859" s="56"/>
      <c r="IK859" s="56"/>
      <c r="IL859" s="56"/>
      <c r="IM859" s="56"/>
      <c r="IN859" s="56"/>
      <c r="IO859" s="56"/>
      <c r="IP859" s="56"/>
      <c r="IQ859" s="56"/>
      <c r="IR859" s="56"/>
      <c r="IS859" s="56"/>
      <c r="IT859" s="56"/>
      <c r="IU859" s="56"/>
      <c r="IV859" s="56"/>
      <c r="IW859" s="56"/>
      <c r="IX859" s="56"/>
      <c r="IY859" s="56"/>
      <c r="IZ859" s="56"/>
      <c r="JA859" s="56"/>
      <c r="JB859" s="56"/>
    </row>
    <row r="860" spans="168:262" ht="19" hidden="1" customHeight="1">
      <c r="FL860" s="56"/>
      <c r="FM860" s="56"/>
      <c r="FN860" s="56"/>
      <c r="FO860" s="56"/>
      <c r="FP860" s="1228"/>
      <c r="FQ860" s="56"/>
      <c r="FR860" s="56"/>
      <c r="FS860" s="56"/>
      <c r="FT860" s="608"/>
      <c r="FU860" s="608"/>
      <c r="FV860" s="56"/>
      <c r="FW860" s="56"/>
      <c r="FX860" s="56"/>
      <c r="FY860" s="56"/>
      <c r="FZ860" s="56"/>
      <c r="GA860" s="56"/>
      <c r="GB860" s="56"/>
      <c r="GC860" s="56"/>
      <c r="GD860" s="56"/>
      <c r="GE860" s="608"/>
      <c r="GF860" s="56"/>
      <c r="GG860" s="56"/>
      <c r="GH860" s="56"/>
      <c r="GI860" s="56"/>
      <c r="GJ860" s="56"/>
      <c r="GK860" s="608"/>
      <c r="GL860" s="608"/>
      <c r="GM860" s="56"/>
      <c r="GN860" s="56"/>
      <c r="GO860" s="56"/>
      <c r="GP860" s="56"/>
      <c r="GQ860" s="56"/>
      <c r="GR860" s="56"/>
      <c r="GS860" s="56"/>
      <c r="GT860" s="56"/>
      <c r="GU860" s="56"/>
      <c r="GV860" s="56"/>
      <c r="GW860" s="56"/>
      <c r="GX860" s="629"/>
      <c r="GY860" s="630"/>
      <c r="GZ860" s="56"/>
      <c r="HA860" s="56"/>
      <c r="HB860" s="56"/>
      <c r="HC860" s="56"/>
      <c r="HD860" s="56"/>
      <c r="HE860" s="56"/>
      <c r="HF860" s="56"/>
      <c r="HG860" s="56"/>
      <c r="HH860" s="56"/>
      <c r="HI860" s="56"/>
      <c r="HJ860" s="56"/>
      <c r="HK860" s="56"/>
      <c r="HL860" s="56"/>
      <c r="HM860" s="56"/>
      <c r="HN860" s="56"/>
      <c r="HO860" s="56"/>
      <c r="HP860" s="56"/>
      <c r="HQ860" s="56"/>
      <c r="HR860" s="56"/>
      <c r="HS860" s="56"/>
      <c r="HT860" s="630"/>
      <c r="HU860" s="630"/>
      <c r="HV860" s="56"/>
      <c r="HW860" s="56"/>
      <c r="HX860" s="56"/>
      <c r="HY860" s="56"/>
      <c r="HZ860" s="56"/>
      <c r="IA860" s="56"/>
      <c r="IB860" s="56"/>
      <c r="IC860" s="56"/>
      <c r="ID860" s="56"/>
      <c r="IE860" s="56"/>
      <c r="IF860" s="56"/>
      <c r="IG860" s="56"/>
      <c r="IH860" s="56"/>
      <c r="II860" s="56"/>
      <c r="IJ860" s="56"/>
      <c r="IK860" s="56"/>
      <c r="IL860" s="56"/>
      <c r="IM860" s="56"/>
      <c r="IN860" s="56"/>
      <c r="IO860" s="56"/>
      <c r="IP860" s="56"/>
      <c r="IQ860" s="56"/>
      <c r="IR860" s="56"/>
      <c r="IS860" s="56"/>
      <c r="IT860" s="56"/>
      <c r="IU860" s="56"/>
      <c r="IV860" s="56"/>
      <c r="IW860" s="56"/>
      <c r="IX860" s="56"/>
      <c r="IY860" s="56"/>
      <c r="IZ860" s="56"/>
      <c r="JA860" s="56"/>
      <c r="JB860" s="56"/>
    </row>
    <row r="861" spans="168:262" ht="19" hidden="1" customHeight="1">
      <c r="FL861" s="56"/>
      <c r="FM861" s="56"/>
      <c r="FN861" s="56"/>
      <c r="FO861" s="56"/>
      <c r="FP861" s="1228"/>
      <c r="FQ861" s="56"/>
      <c r="FR861" s="56"/>
      <c r="FS861" s="56"/>
      <c r="FT861" s="608"/>
      <c r="FU861" s="608"/>
      <c r="FV861" s="56"/>
      <c r="FW861" s="56"/>
      <c r="FX861" s="56"/>
      <c r="FY861" s="56"/>
      <c r="FZ861" s="56"/>
      <c r="GA861" s="56"/>
      <c r="GB861" s="56"/>
      <c r="GC861" s="56"/>
      <c r="GD861" s="56"/>
      <c r="GE861" s="608"/>
      <c r="GF861" s="56"/>
      <c r="GG861" s="56"/>
      <c r="GH861" s="56"/>
      <c r="GI861" s="56"/>
      <c r="GJ861" s="56"/>
      <c r="GK861" s="608"/>
      <c r="GL861" s="608"/>
      <c r="GM861" s="56"/>
      <c r="GN861" s="56"/>
      <c r="GO861" s="56"/>
      <c r="GP861" s="56"/>
      <c r="GQ861" s="56"/>
      <c r="GR861" s="56"/>
      <c r="GS861" s="56"/>
      <c r="GT861" s="56"/>
      <c r="GU861" s="56"/>
      <c r="GV861" s="56"/>
      <c r="GW861" s="56"/>
      <c r="GX861" s="629"/>
      <c r="GY861" s="630"/>
      <c r="GZ861" s="56"/>
      <c r="HA861" s="56"/>
      <c r="HB861" s="56"/>
      <c r="HC861" s="56"/>
      <c r="HD861" s="56"/>
      <c r="HE861" s="56"/>
      <c r="HF861" s="56"/>
      <c r="HG861" s="56"/>
      <c r="HH861" s="56"/>
      <c r="HI861" s="56"/>
      <c r="HJ861" s="56"/>
      <c r="HK861" s="56"/>
      <c r="HL861" s="56"/>
      <c r="HM861" s="56"/>
      <c r="HN861" s="56"/>
      <c r="HO861" s="56"/>
      <c r="HP861" s="56"/>
      <c r="HQ861" s="56"/>
      <c r="HR861" s="56"/>
      <c r="HS861" s="56"/>
      <c r="HT861" s="630"/>
      <c r="HU861" s="630"/>
      <c r="HV861" s="56"/>
      <c r="HW861" s="56"/>
      <c r="HX861" s="56"/>
      <c r="HY861" s="56"/>
      <c r="HZ861" s="56"/>
      <c r="IA861" s="56"/>
      <c r="IB861" s="56"/>
      <c r="IC861" s="56"/>
      <c r="ID861" s="56"/>
      <c r="IE861" s="56"/>
      <c r="IF861" s="56"/>
      <c r="IG861" s="56"/>
      <c r="IH861" s="56"/>
      <c r="II861" s="56"/>
      <c r="IJ861" s="56"/>
      <c r="IK861" s="56"/>
      <c r="IL861" s="56"/>
      <c r="IM861" s="56"/>
      <c r="IN861" s="56"/>
      <c r="IO861" s="56"/>
      <c r="IP861" s="56"/>
      <c r="IQ861" s="56"/>
      <c r="IR861" s="56"/>
      <c r="IS861" s="56"/>
      <c r="IT861" s="56"/>
      <c r="IU861" s="56"/>
      <c r="IV861" s="56"/>
      <c r="IW861" s="56"/>
      <c r="IX861" s="56"/>
      <c r="IY861" s="56"/>
      <c r="IZ861" s="56"/>
      <c r="JA861" s="56"/>
      <c r="JB861" s="56"/>
    </row>
    <row r="862" spans="168:262" ht="19" hidden="1" customHeight="1">
      <c r="FL862" s="56"/>
      <c r="FM862" s="56"/>
      <c r="FN862" s="56"/>
      <c r="FO862" s="56"/>
      <c r="FP862" s="1228"/>
      <c r="FQ862" s="56"/>
      <c r="FR862" s="56"/>
      <c r="FS862" s="56"/>
      <c r="FT862" s="608"/>
      <c r="FU862" s="608"/>
      <c r="FV862" s="56"/>
      <c r="FW862" s="56"/>
      <c r="FX862" s="56"/>
      <c r="FY862" s="56"/>
      <c r="FZ862" s="56"/>
      <c r="GA862" s="56"/>
      <c r="GB862" s="56"/>
      <c r="GC862" s="56"/>
      <c r="GD862" s="56"/>
      <c r="GE862" s="608"/>
      <c r="GF862" s="56"/>
      <c r="GG862" s="56"/>
      <c r="GH862" s="56"/>
      <c r="GI862" s="56"/>
      <c r="GJ862" s="56"/>
      <c r="GK862" s="608"/>
      <c r="GL862" s="608"/>
      <c r="GM862" s="56"/>
      <c r="GN862" s="56"/>
      <c r="GO862" s="56"/>
      <c r="GP862" s="56"/>
      <c r="GQ862" s="56"/>
      <c r="GR862" s="56"/>
      <c r="GS862" s="56"/>
      <c r="GT862" s="56"/>
      <c r="GU862" s="56"/>
      <c r="GV862" s="56"/>
      <c r="GW862" s="56"/>
      <c r="GX862" s="629"/>
      <c r="GY862" s="630"/>
      <c r="GZ862" s="56"/>
      <c r="HA862" s="56"/>
      <c r="HB862" s="56"/>
      <c r="HC862" s="56"/>
      <c r="HD862" s="56"/>
      <c r="HE862" s="56"/>
      <c r="HF862" s="56"/>
      <c r="HG862" s="56"/>
      <c r="HH862" s="56"/>
      <c r="HI862" s="56"/>
      <c r="HJ862" s="56"/>
      <c r="HK862" s="56"/>
      <c r="HL862" s="56"/>
      <c r="HM862" s="56"/>
      <c r="HN862" s="56"/>
      <c r="HO862" s="56"/>
      <c r="HP862" s="56"/>
      <c r="HQ862" s="56"/>
      <c r="HR862" s="56"/>
      <c r="HS862" s="56"/>
      <c r="HT862" s="630"/>
      <c r="HU862" s="630"/>
      <c r="HV862" s="56"/>
      <c r="HW862" s="56"/>
      <c r="HX862" s="56"/>
      <c r="HY862" s="56"/>
      <c r="HZ862" s="56"/>
      <c r="IA862" s="56"/>
      <c r="IB862" s="56"/>
      <c r="IC862" s="56"/>
      <c r="ID862" s="56"/>
      <c r="IE862" s="56"/>
      <c r="IF862" s="56"/>
      <c r="IG862" s="56"/>
      <c r="IH862" s="56"/>
      <c r="II862" s="56"/>
      <c r="IJ862" s="56"/>
      <c r="IK862" s="56"/>
      <c r="IL862" s="56"/>
      <c r="IM862" s="56"/>
      <c r="IN862" s="56"/>
      <c r="IO862" s="56"/>
      <c r="IP862" s="56"/>
      <c r="IQ862" s="56"/>
      <c r="IR862" s="56"/>
      <c r="IS862" s="56"/>
      <c r="IT862" s="56"/>
      <c r="IU862" s="56"/>
      <c r="IV862" s="56"/>
      <c r="IW862" s="56"/>
      <c r="IX862" s="56"/>
      <c r="IY862" s="56"/>
      <c r="IZ862" s="56"/>
      <c r="JA862" s="56"/>
      <c r="JB862" s="56"/>
    </row>
    <row r="863" spans="168:262" ht="19" hidden="1" customHeight="1">
      <c r="FL863" s="56"/>
      <c r="FM863" s="56"/>
      <c r="FN863" s="56"/>
      <c r="FO863" s="56"/>
      <c r="FP863" s="1228"/>
      <c r="FQ863" s="56"/>
      <c r="FR863" s="56"/>
      <c r="FS863" s="56"/>
      <c r="FT863" s="608"/>
      <c r="FU863" s="608"/>
      <c r="FV863" s="56"/>
      <c r="FW863" s="56"/>
      <c r="FX863" s="56"/>
      <c r="FY863" s="56"/>
      <c r="FZ863" s="56"/>
      <c r="GA863" s="56"/>
      <c r="GB863" s="56"/>
      <c r="GC863" s="56"/>
      <c r="GD863" s="56"/>
      <c r="GE863" s="608"/>
      <c r="GF863" s="56"/>
      <c r="GG863" s="56"/>
      <c r="GH863" s="56"/>
      <c r="GI863" s="56"/>
      <c r="GJ863" s="56"/>
      <c r="GK863" s="608"/>
      <c r="GL863" s="608"/>
      <c r="GM863" s="56"/>
      <c r="GN863" s="56"/>
      <c r="GO863" s="56"/>
      <c r="GP863" s="56"/>
      <c r="GQ863" s="56"/>
      <c r="GR863" s="56"/>
      <c r="GS863" s="56"/>
      <c r="GT863" s="56"/>
      <c r="GU863" s="56"/>
      <c r="GV863" s="56"/>
      <c r="GW863" s="56"/>
      <c r="GX863" s="629"/>
      <c r="GY863" s="630"/>
      <c r="GZ863" s="56"/>
      <c r="HA863" s="56"/>
      <c r="HB863" s="56"/>
      <c r="HC863" s="56"/>
      <c r="HD863" s="56"/>
      <c r="HE863" s="56"/>
      <c r="HF863" s="56"/>
      <c r="HG863" s="56"/>
      <c r="HH863" s="56"/>
      <c r="HI863" s="56"/>
      <c r="HJ863" s="56"/>
      <c r="HK863" s="56"/>
      <c r="HL863" s="56"/>
      <c r="HM863" s="56"/>
      <c r="HN863" s="56"/>
      <c r="HO863" s="56"/>
      <c r="HP863" s="56"/>
      <c r="HQ863" s="56"/>
      <c r="HR863" s="56"/>
      <c r="HS863" s="56"/>
      <c r="HT863" s="630"/>
      <c r="HU863" s="630"/>
      <c r="HV863" s="56"/>
      <c r="HW863" s="56"/>
      <c r="HX863" s="56"/>
      <c r="HY863" s="56"/>
      <c r="HZ863" s="56"/>
      <c r="IA863" s="56"/>
      <c r="IB863" s="56"/>
      <c r="IC863" s="56"/>
      <c r="ID863" s="56"/>
      <c r="IE863" s="56"/>
      <c r="IF863" s="56"/>
      <c r="IG863" s="56"/>
      <c r="IH863" s="56"/>
      <c r="II863" s="56"/>
      <c r="IJ863" s="56"/>
      <c r="IK863" s="56"/>
      <c r="IL863" s="56"/>
      <c r="IM863" s="56"/>
      <c r="IN863" s="56"/>
      <c r="IO863" s="56"/>
      <c r="IP863" s="56"/>
      <c r="IQ863" s="56"/>
      <c r="IR863" s="56"/>
      <c r="IS863" s="56"/>
      <c r="IT863" s="56"/>
      <c r="IU863" s="56"/>
      <c r="IV863" s="56"/>
      <c r="IW863" s="56"/>
      <c r="IX863" s="56"/>
      <c r="IY863" s="56"/>
      <c r="IZ863" s="56"/>
      <c r="JA863" s="56"/>
      <c r="JB863" s="56"/>
    </row>
    <row r="864" spans="168:262" ht="19" hidden="1" customHeight="1">
      <c r="FL864" s="56"/>
      <c r="FM864" s="56"/>
      <c r="FN864" s="56"/>
      <c r="FO864" s="56"/>
      <c r="FP864" s="1228"/>
      <c r="FQ864" s="56"/>
      <c r="FR864" s="56"/>
      <c r="FS864" s="56"/>
      <c r="FT864" s="608"/>
      <c r="FU864" s="608"/>
      <c r="FV864" s="56"/>
      <c r="FW864" s="56"/>
      <c r="FX864" s="56"/>
      <c r="FY864" s="56"/>
      <c r="FZ864" s="56"/>
      <c r="GA864" s="56"/>
      <c r="GB864" s="56"/>
      <c r="GC864" s="56"/>
      <c r="GD864" s="56"/>
      <c r="GE864" s="608"/>
      <c r="GF864" s="56"/>
      <c r="GG864" s="56"/>
      <c r="GH864" s="56"/>
      <c r="GI864" s="56"/>
      <c r="GJ864" s="56"/>
      <c r="GK864" s="608"/>
      <c r="GL864" s="608"/>
      <c r="GM864" s="56"/>
      <c r="GN864" s="56"/>
      <c r="GO864" s="56"/>
      <c r="GP864" s="56"/>
      <c r="GQ864" s="56"/>
      <c r="GR864" s="56"/>
      <c r="GS864" s="56"/>
      <c r="GT864" s="56"/>
      <c r="GU864" s="56"/>
      <c r="GV864" s="56"/>
      <c r="GW864" s="56"/>
      <c r="GX864" s="629"/>
      <c r="GY864" s="630"/>
      <c r="GZ864" s="56"/>
      <c r="HA864" s="56"/>
      <c r="HB864" s="56"/>
      <c r="HC864" s="56"/>
      <c r="HD864" s="56"/>
      <c r="HE864" s="56"/>
      <c r="HF864" s="56"/>
      <c r="HG864" s="56"/>
      <c r="HH864" s="56"/>
      <c r="HI864" s="56"/>
      <c r="HJ864" s="56"/>
      <c r="HK864" s="56"/>
      <c r="HL864" s="56"/>
      <c r="HM864" s="56"/>
      <c r="HN864" s="56"/>
      <c r="HO864" s="56"/>
      <c r="HP864" s="56"/>
      <c r="HQ864" s="56"/>
      <c r="HR864" s="56"/>
      <c r="HS864" s="56"/>
      <c r="HT864" s="630"/>
      <c r="HU864" s="630"/>
      <c r="HV864" s="56"/>
      <c r="HW864" s="56"/>
      <c r="HX864" s="56"/>
      <c r="HY864" s="56"/>
      <c r="HZ864" s="56"/>
      <c r="IA864" s="56"/>
      <c r="IB864" s="56"/>
      <c r="IC864" s="56"/>
      <c r="ID864" s="56"/>
      <c r="IE864" s="56"/>
      <c r="IF864" s="56"/>
      <c r="IG864" s="56"/>
      <c r="IH864" s="56"/>
      <c r="II864" s="56"/>
      <c r="IJ864" s="56"/>
      <c r="IK864" s="56"/>
      <c r="IL864" s="56"/>
      <c r="IM864" s="56"/>
      <c r="IN864" s="56"/>
      <c r="IO864" s="56"/>
      <c r="IP864" s="56"/>
      <c r="IQ864" s="56"/>
      <c r="IR864" s="56"/>
      <c r="IS864" s="56"/>
      <c r="IT864" s="56"/>
      <c r="IU864" s="56"/>
      <c r="IV864" s="56"/>
      <c r="IW864" s="56"/>
      <c r="IX864" s="56"/>
      <c r="IY864" s="56"/>
      <c r="IZ864" s="56"/>
      <c r="JA864" s="56"/>
      <c r="JB864" s="56"/>
    </row>
    <row r="865" spans="168:262" ht="19" hidden="1" customHeight="1">
      <c r="FL865" s="56"/>
      <c r="FM865" s="56"/>
      <c r="FN865" s="56"/>
      <c r="FO865" s="56"/>
      <c r="FP865" s="1228"/>
      <c r="FQ865" s="56"/>
      <c r="FR865" s="56"/>
      <c r="FS865" s="56"/>
      <c r="FT865" s="608"/>
      <c r="FU865" s="608"/>
      <c r="FV865" s="56"/>
      <c r="FW865" s="56"/>
      <c r="FX865" s="56"/>
      <c r="FY865" s="56"/>
      <c r="FZ865" s="56"/>
      <c r="GA865" s="56"/>
      <c r="GB865" s="56"/>
      <c r="GC865" s="56"/>
      <c r="GD865" s="56"/>
      <c r="GE865" s="608"/>
      <c r="GF865" s="56"/>
      <c r="GG865" s="56"/>
      <c r="GH865" s="56"/>
      <c r="GI865" s="56"/>
      <c r="GJ865" s="56"/>
      <c r="GK865" s="608"/>
      <c r="GL865" s="608"/>
      <c r="GM865" s="56"/>
      <c r="GN865" s="56"/>
      <c r="GO865" s="56"/>
      <c r="GP865" s="56"/>
      <c r="GQ865" s="56"/>
      <c r="GR865" s="56"/>
      <c r="GS865" s="56"/>
      <c r="GT865" s="56"/>
      <c r="GU865" s="56"/>
      <c r="GV865" s="56"/>
      <c r="GW865" s="56"/>
      <c r="GX865" s="629"/>
      <c r="GY865" s="630"/>
      <c r="GZ865" s="56"/>
      <c r="HA865" s="56"/>
      <c r="HB865" s="56"/>
      <c r="HC865" s="56"/>
      <c r="HD865" s="56"/>
      <c r="HE865" s="56"/>
      <c r="HF865" s="56"/>
      <c r="HG865" s="56"/>
      <c r="HH865" s="56"/>
      <c r="HI865" s="56"/>
      <c r="HJ865" s="56"/>
      <c r="HK865" s="56"/>
      <c r="HL865" s="56"/>
      <c r="HM865" s="56"/>
      <c r="HN865" s="56"/>
      <c r="HO865" s="56"/>
      <c r="HP865" s="56"/>
      <c r="HQ865" s="56"/>
      <c r="HR865" s="56"/>
      <c r="HS865" s="56"/>
      <c r="HT865" s="630"/>
      <c r="HU865" s="630"/>
      <c r="HV865" s="56"/>
      <c r="HW865" s="56"/>
      <c r="HX865" s="56"/>
      <c r="HY865" s="56"/>
      <c r="HZ865" s="56"/>
      <c r="IA865" s="56"/>
      <c r="IB865" s="56"/>
      <c r="IC865" s="56"/>
      <c r="ID865" s="56"/>
      <c r="IE865" s="56"/>
      <c r="IF865" s="56"/>
      <c r="IG865" s="56"/>
      <c r="IH865" s="56"/>
      <c r="II865" s="56"/>
      <c r="IJ865" s="56"/>
      <c r="IK865" s="56"/>
      <c r="IL865" s="56"/>
      <c r="IM865" s="56"/>
      <c r="IN865" s="56"/>
      <c r="IO865" s="56"/>
      <c r="IP865" s="56"/>
      <c r="IQ865" s="56"/>
      <c r="IR865" s="56"/>
      <c r="IS865" s="56"/>
      <c r="IT865" s="56"/>
      <c r="IU865" s="56"/>
      <c r="IV865" s="56"/>
      <c r="IW865" s="56"/>
      <c r="IX865" s="56"/>
      <c r="IY865" s="56"/>
      <c r="IZ865" s="56"/>
      <c r="JA865" s="56"/>
      <c r="JB865" s="56"/>
    </row>
    <row r="866" spans="168:262" ht="19" hidden="1" customHeight="1">
      <c r="FL866" s="56"/>
      <c r="FM866" s="56"/>
      <c r="FN866" s="56"/>
      <c r="FO866" s="56"/>
      <c r="FP866" s="1228"/>
      <c r="FQ866" s="56"/>
      <c r="FR866" s="56"/>
      <c r="FS866" s="56"/>
      <c r="FT866" s="608"/>
      <c r="FU866" s="608"/>
      <c r="FV866" s="56"/>
      <c r="FW866" s="56"/>
      <c r="FX866" s="56"/>
      <c r="FY866" s="56"/>
      <c r="FZ866" s="56"/>
      <c r="GA866" s="56"/>
      <c r="GB866" s="56"/>
      <c r="GC866" s="56"/>
      <c r="GD866" s="56"/>
      <c r="GE866" s="608"/>
      <c r="GF866" s="56"/>
      <c r="GG866" s="56"/>
      <c r="GH866" s="56"/>
      <c r="GI866" s="56"/>
      <c r="GJ866" s="56"/>
      <c r="GK866" s="608"/>
      <c r="GL866" s="608"/>
      <c r="GM866" s="56"/>
      <c r="GN866" s="56"/>
      <c r="GO866" s="56"/>
      <c r="GP866" s="56"/>
      <c r="GQ866" s="56"/>
      <c r="GR866" s="56"/>
      <c r="GS866" s="56"/>
      <c r="GT866" s="56"/>
      <c r="GU866" s="56"/>
      <c r="GV866" s="56"/>
      <c r="GW866" s="56"/>
      <c r="GX866" s="629"/>
      <c r="GY866" s="630"/>
      <c r="GZ866" s="56"/>
      <c r="HA866" s="56"/>
      <c r="HB866" s="56"/>
      <c r="HC866" s="56"/>
      <c r="HD866" s="56"/>
      <c r="HE866" s="56"/>
      <c r="HF866" s="56"/>
      <c r="HG866" s="56"/>
      <c r="HH866" s="56"/>
      <c r="HI866" s="56"/>
      <c r="HJ866" s="56"/>
      <c r="HK866" s="56"/>
      <c r="HL866" s="56"/>
      <c r="HM866" s="56"/>
      <c r="HN866" s="56"/>
      <c r="HO866" s="56"/>
      <c r="HP866" s="56"/>
      <c r="HQ866" s="56"/>
      <c r="HR866" s="56"/>
      <c r="HS866" s="56"/>
      <c r="HT866" s="630"/>
      <c r="HU866" s="630"/>
      <c r="HV866" s="56"/>
      <c r="HW866" s="56"/>
      <c r="HX866" s="56"/>
      <c r="HY866" s="56"/>
      <c r="HZ866" s="56"/>
      <c r="IA866" s="56"/>
      <c r="IB866" s="56"/>
      <c r="IC866" s="56"/>
      <c r="ID866" s="56"/>
      <c r="IE866" s="56"/>
      <c r="IF866" s="56"/>
      <c r="IG866" s="56"/>
      <c r="IH866" s="56"/>
      <c r="II866" s="56"/>
      <c r="IJ866" s="56"/>
      <c r="IK866" s="56"/>
      <c r="IL866" s="56"/>
      <c r="IM866" s="56"/>
      <c r="IN866" s="56"/>
      <c r="IO866" s="56"/>
      <c r="IP866" s="56"/>
      <c r="IQ866" s="56"/>
      <c r="IR866" s="56"/>
      <c r="IS866" s="56"/>
      <c r="IT866" s="56"/>
      <c r="IU866" s="56"/>
      <c r="IV866" s="56"/>
      <c r="IW866" s="56"/>
      <c r="IX866" s="56"/>
      <c r="IY866" s="56"/>
      <c r="IZ866" s="56"/>
      <c r="JA866" s="56"/>
      <c r="JB866" s="56"/>
    </row>
    <row r="867" spans="168:262" ht="19" hidden="1" customHeight="1">
      <c r="FL867" s="56"/>
      <c r="FM867" s="56"/>
      <c r="FN867" s="56"/>
      <c r="FO867" s="56"/>
      <c r="FP867" s="1228"/>
      <c r="FQ867" s="56"/>
      <c r="FR867" s="56"/>
      <c r="FS867" s="56"/>
      <c r="FT867" s="608"/>
      <c r="FU867" s="608"/>
      <c r="FV867" s="56"/>
      <c r="FW867" s="56"/>
      <c r="FX867" s="56"/>
      <c r="FY867" s="56"/>
      <c r="FZ867" s="56"/>
      <c r="GA867" s="56"/>
      <c r="GB867" s="56"/>
      <c r="GC867" s="56"/>
      <c r="GD867" s="56"/>
      <c r="GE867" s="608"/>
      <c r="GF867" s="56"/>
      <c r="GG867" s="56"/>
      <c r="GH867" s="56"/>
      <c r="GI867" s="56"/>
      <c r="GJ867" s="56"/>
      <c r="GK867" s="608"/>
      <c r="GL867" s="608"/>
      <c r="GM867" s="56"/>
      <c r="GN867" s="56"/>
      <c r="GO867" s="56"/>
      <c r="GP867" s="56"/>
      <c r="GQ867" s="56"/>
      <c r="GR867" s="56"/>
      <c r="GS867" s="56"/>
      <c r="GT867" s="56"/>
      <c r="GU867" s="56"/>
      <c r="GV867" s="56"/>
      <c r="GW867" s="56"/>
      <c r="GX867" s="629"/>
      <c r="GY867" s="630"/>
      <c r="GZ867" s="56"/>
      <c r="HA867" s="56"/>
      <c r="HB867" s="56"/>
      <c r="HC867" s="56"/>
      <c r="HD867" s="56"/>
      <c r="HE867" s="56"/>
      <c r="HF867" s="56"/>
      <c r="HG867" s="56"/>
      <c r="HH867" s="56"/>
      <c r="HI867" s="56"/>
      <c r="HJ867" s="56"/>
      <c r="HK867" s="56"/>
      <c r="HL867" s="56"/>
      <c r="HM867" s="56"/>
      <c r="HN867" s="56"/>
      <c r="HO867" s="56"/>
      <c r="HP867" s="56"/>
      <c r="HQ867" s="56"/>
      <c r="HR867" s="56"/>
      <c r="HS867" s="56"/>
      <c r="HT867" s="630"/>
      <c r="HU867" s="630"/>
      <c r="HV867" s="56"/>
      <c r="HW867" s="56"/>
      <c r="HX867" s="56"/>
      <c r="HY867" s="56"/>
      <c r="HZ867" s="56"/>
      <c r="IA867" s="56"/>
      <c r="IB867" s="56"/>
      <c r="IC867" s="56"/>
      <c r="ID867" s="56"/>
      <c r="IE867" s="56"/>
      <c r="IF867" s="56"/>
      <c r="IG867" s="56"/>
      <c r="IH867" s="56"/>
      <c r="II867" s="56"/>
      <c r="IJ867" s="56"/>
      <c r="IK867" s="56"/>
      <c r="IL867" s="56"/>
      <c r="IM867" s="56"/>
      <c r="IN867" s="56"/>
      <c r="IO867" s="56"/>
      <c r="IP867" s="56"/>
      <c r="IQ867" s="56"/>
      <c r="IR867" s="56"/>
      <c r="IS867" s="56"/>
      <c r="IT867" s="56"/>
      <c r="IU867" s="56"/>
      <c r="IV867" s="56"/>
      <c r="IW867" s="56"/>
      <c r="IX867" s="56"/>
      <c r="IY867" s="56"/>
      <c r="IZ867" s="56"/>
      <c r="JA867" s="56"/>
      <c r="JB867" s="56"/>
    </row>
    <row r="868" spans="168:262" ht="19" hidden="1" customHeight="1">
      <c r="FL868" s="56"/>
      <c r="FM868" s="56"/>
      <c r="FN868" s="56"/>
      <c r="FO868" s="56"/>
      <c r="FP868" s="1228"/>
      <c r="FQ868" s="56"/>
      <c r="FR868" s="56"/>
      <c r="FS868" s="56"/>
      <c r="FT868" s="608"/>
      <c r="FU868" s="608"/>
      <c r="FV868" s="56"/>
      <c r="FW868" s="56"/>
      <c r="FX868" s="56"/>
      <c r="FY868" s="56"/>
      <c r="FZ868" s="56"/>
      <c r="GA868" s="56"/>
      <c r="GB868" s="56"/>
      <c r="GC868" s="56"/>
      <c r="GD868" s="56"/>
      <c r="GE868" s="608"/>
      <c r="GF868" s="56"/>
      <c r="GG868" s="56"/>
      <c r="GH868" s="56"/>
      <c r="GI868" s="56"/>
      <c r="GJ868" s="56"/>
      <c r="GK868" s="608"/>
      <c r="GL868" s="608"/>
      <c r="GM868" s="56"/>
      <c r="GN868" s="56"/>
      <c r="GO868" s="56"/>
      <c r="GP868" s="56"/>
      <c r="GQ868" s="56"/>
      <c r="GR868" s="56"/>
      <c r="GS868" s="56"/>
      <c r="GT868" s="56"/>
      <c r="GU868" s="56"/>
      <c r="GV868" s="56"/>
      <c r="GW868" s="56"/>
      <c r="GX868" s="629"/>
      <c r="GY868" s="630"/>
      <c r="GZ868" s="56"/>
      <c r="HA868" s="56"/>
      <c r="HB868" s="56"/>
      <c r="HC868" s="56"/>
      <c r="HD868" s="56"/>
      <c r="HE868" s="56"/>
      <c r="HF868" s="56"/>
      <c r="HG868" s="56"/>
      <c r="HH868" s="56"/>
      <c r="HI868" s="56"/>
      <c r="HJ868" s="56"/>
      <c r="HK868" s="56"/>
      <c r="HL868" s="56"/>
      <c r="HM868" s="56"/>
      <c r="HN868" s="56"/>
      <c r="HO868" s="56"/>
      <c r="HP868" s="56"/>
      <c r="HQ868" s="56"/>
      <c r="HR868" s="56"/>
      <c r="HS868" s="56"/>
      <c r="HT868" s="630"/>
      <c r="HU868" s="630"/>
      <c r="HV868" s="56"/>
      <c r="HW868" s="56"/>
      <c r="HX868" s="56"/>
      <c r="HY868" s="56"/>
      <c r="HZ868" s="56"/>
      <c r="IA868" s="56"/>
      <c r="IB868" s="56"/>
      <c r="IC868" s="56"/>
      <c r="ID868" s="56"/>
      <c r="IE868" s="56"/>
      <c r="IF868" s="56"/>
      <c r="IG868" s="56"/>
      <c r="IH868" s="56"/>
      <c r="II868" s="56"/>
      <c r="IJ868" s="56"/>
      <c r="IK868" s="56"/>
      <c r="IL868" s="56"/>
      <c r="IM868" s="56"/>
      <c r="IN868" s="56"/>
      <c r="IO868" s="56"/>
      <c r="IP868" s="56"/>
      <c r="IQ868" s="56"/>
      <c r="IR868" s="56"/>
      <c r="IS868" s="56"/>
      <c r="IT868" s="56"/>
      <c r="IU868" s="56"/>
      <c r="IV868" s="56"/>
      <c r="IW868" s="56"/>
      <c r="IX868" s="56"/>
      <c r="IY868" s="56"/>
      <c r="IZ868" s="56"/>
      <c r="JA868" s="56"/>
      <c r="JB868" s="56"/>
    </row>
    <row r="869" spans="168:262" ht="19" hidden="1" customHeight="1">
      <c r="FL869" s="56"/>
      <c r="FM869" s="56"/>
      <c r="FN869" s="56"/>
      <c r="FO869" s="56"/>
      <c r="FP869" s="1228"/>
      <c r="FQ869" s="56"/>
      <c r="FR869" s="56"/>
      <c r="FS869" s="56"/>
      <c r="FT869" s="608"/>
      <c r="FU869" s="608"/>
      <c r="FV869" s="56"/>
      <c r="FW869" s="56"/>
      <c r="FX869" s="56"/>
      <c r="FY869" s="56"/>
      <c r="FZ869" s="56"/>
      <c r="GA869" s="56"/>
      <c r="GB869" s="56"/>
      <c r="GC869" s="56"/>
      <c r="GD869" s="56"/>
      <c r="GE869" s="608"/>
      <c r="GF869" s="56"/>
      <c r="GG869" s="56"/>
      <c r="GH869" s="56"/>
      <c r="GI869" s="56"/>
      <c r="GJ869" s="56"/>
      <c r="GK869" s="608"/>
      <c r="GL869" s="608"/>
      <c r="GM869" s="56"/>
      <c r="GN869" s="56"/>
      <c r="GO869" s="56"/>
      <c r="GP869" s="56"/>
      <c r="GQ869" s="56"/>
      <c r="GR869" s="56"/>
      <c r="GS869" s="56"/>
      <c r="GT869" s="56"/>
      <c r="GU869" s="56"/>
      <c r="GV869" s="56"/>
      <c r="GW869" s="56"/>
      <c r="GX869" s="629"/>
      <c r="GY869" s="630"/>
      <c r="GZ869" s="56"/>
      <c r="HA869" s="56"/>
      <c r="HB869" s="56"/>
      <c r="HC869" s="56"/>
      <c r="HD869" s="56"/>
      <c r="HE869" s="56"/>
      <c r="HF869" s="56"/>
      <c r="HG869" s="56"/>
      <c r="HH869" s="56"/>
      <c r="HI869" s="56"/>
      <c r="HJ869" s="56"/>
      <c r="HK869" s="56"/>
      <c r="HL869" s="56"/>
      <c r="HM869" s="56"/>
      <c r="HN869" s="56"/>
      <c r="HO869" s="56"/>
      <c r="HP869" s="56"/>
      <c r="HQ869" s="56"/>
      <c r="HR869" s="56"/>
      <c r="HS869" s="56"/>
      <c r="HT869" s="630"/>
      <c r="HU869" s="630"/>
      <c r="HV869" s="56"/>
      <c r="HW869" s="56"/>
      <c r="HX869" s="56"/>
      <c r="HY869" s="56"/>
      <c r="HZ869" s="56"/>
      <c r="IA869" s="56"/>
      <c r="IB869" s="56"/>
      <c r="IC869" s="56"/>
      <c r="ID869" s="56"/>
      <c r="IE869" s="56"/>
      <c r="IF869" s="56"/>
      <c r="IG869" s="56"/>
      <c r="IH869" s="56"/>
      <c r="II869" s="56"/>
      <c r="IJ869" s="56"/>
      <c r="IK869" s="56"/>
      <c r="IL869" s="56"/>
      <c r="IM869" s="56"/>
      <c r="IN869" s="56"/>
      <c r="IO869" s="56"/>
      <c r="IP869" s="56"/>
      <c r="IQ869" s="56"/>
      <c r="IR869" s="56"/>
      <c r="IS869" s="56"/>
      <c r="IT869" s="56"/>
      <c r="IU869" s="56"/>
      <c r="IV869" s="56"/>
      <c r="IW869" s="56"/>
      <c r="IX869" s="56"/>
      <c r="IY869" s="56"/>
      <c r="IZ869" s="56"/>
      <c r="JA869" s="56"/>
      <c r="JB869" s="56"/>
    </row>
    <row r="870" spans="168:262" ht="19" hidden="1" customHeight="1">
      <c r="FL870" s="56"/>
      <c r="FM870" s="56"/>
      <c r="FN870" s="56"/>
      <c r="FO870" s="56"/>
      <c r="FP870" s="1228"/>
      <c r="FQ870" s="56"/>
      <c r="FR870" s="56"/>
      <c r="FS870" s="56"/>
      <c r="FT870" s="608"/>
      <c r="FU870" s="608"/>
      <c r="FV870" s="56"/>
      <c r="FW870" s="56"/>
      <c r="FX870" s="56"/>
      <c r="FY870" s="56"/>
      <c r="FZ870" s="56"/>
      <c r="GA870" s="56"/>
      <c r="GB870" s="56"/>
      <c r="GC870" s="56"/>
      <c r="GD870" s="56"/>
      <c r="GE870" s="608"/>
      <c r="GF870" s="56"/>
      <c r="GG870" s="56"/>
      <c r="GH870" s="56"/>
      <c r="GI870" s="56"/>
      <c r="GJ870" s="56"/>
      <c r="GK870" s="608"/>
      <c r="GL870" s="608"/>
      <c r="GM870" s="56"/>
      <c r="GN870" s="56"/>
      <c r="GO870" s="56"/>
      <c r="GP870" s="56"/>
      <c r="GQ870" s="56"/>
      <c r="GR870" s="56"/>
      <c r="GS870" s="56"/>
      <c r="GT870" s="56"/>
      <c r="GU870" s="56"/>
      <c r="GV870" s="56"/>
      <c r="GW870" s="56"/>
      <c r="GX870" s="629"/>
      <c r="GY870" s="630"/>
      <c r="GZ870" s="56"/>
      <c r="HA870" s="56"/>
      <c r="HB870" s="56"/>
      <c r="HC870" s="56"/>
      <c r="HD870" s="56"/>
      <c r="HE870" s="56"/>
      <c r="HF870" s="56"/>
      <c r="HG870" s="56"/>
      <c r="HH870" s="56"/>
      <c r="HI870" s="56"/>
      <c r="HJ870" s="56"/>
      <c r="HK870" s="56"/>
      <c r="HL870" s="56"/>
      <c r="HM870" s="56"/>
      <c r="HN870" s="56"/>
      <c r="HO870" s="56"/>
      <c r="HP870" s="56"/>
      <c r="HQ870" s="56"/>
      <c r="HR870" s="56"/>
      <c r="HS870" s="56"/>
      <c r="HT870" s="630"/>
      <c r="HU870" s="630"/>
      <c r="HV870" s="56"/>
      <c r="HW870" s="56"/>
      <c r="HX870" s="56"/>
      <c r="HY870" s="56"/>
      <c r="HZ870" s="56"/>
      <c r="IA870" s="56"/>
      <c r="IB870" s="56"/>
      <c r="IC870" s="56"/>
      <c r="ID870" s="56"/>
      <c r="IE870" s="56"/>
      <c r="IF870" s="56"/>
      <c r="IG870" s="56"/>
      <c r="IH870" s="56"/>
      <c r="II870" s="56"/>
      <c r="IJ870" s="56"/>
      <c r="IK870" s="56"/>
      <c r="IL870" s="56"/>
      <c r="IM870" s="56"/>
      <c r="IN870" s="56"/>
      <c r="IO870" s="56"/>
      <c r="IP870" s="56"/>
      <c r="IQ870" s="56"/>
      <c r="IR870" s="56"/>
      <c r="IS870" s="56"/>
      <c r="IT870" s="56"/>
      <c r="IU870" s="56"/>
      <c r="IV870" s="56"/>
      <c r="IW870" s="56"/>
      <c r="IX870" s="56"/>
      <c r="IY870" s="56"/>
      <c r="IZ870" s="56"/>
      <c r="JA870" s="56"/>
      <c r="JB870" s="56"/>
    </row>
    <row r="871" spans="168:262" ht="19" hidden="1" customHeight="1">
      <c r="FL871" s="56"/>
      <c r="FM871" s="56"/>
      <c r="FN871" s="56"/>
      <c r="FO871" s="56"/>
      <c r="FP871" s="1228"/>
      <c r="FQ871" s="56"/>
      <c r="FR871" s="56"/>
      <c r="FS871" s="56"/>
      <c r="FT871" s="608"/>
      <c r="FU871" s="608"/>
      <c r="FV871" s="56"/>
      <c r="FW871" s="56"/>
      <c r="FX871" s="56"/>
      <c r="FY871" s="56"/>
      <c r="FZ871" s="56"/>
      <c r="GA871" s="56"/>
      <c r="GB871" s="56"/>
      <c r="GC871" s="56"/>
      <c r="GD871" s="56"/>
      <c r="GE871" s="608"/>
      <c r="GF871" s="56"/>
      <c r="GG871" s="56"/>
      <c r="GH871" s="56"/>
      <c r="GI871" s="56"/>
      <c r="GJ871" s="56"/>
      <c r="GK871" s="608"/>
      <c r="GL871" s="608"/>
      <c r="GM871" s="56"/>
      <c r="GN871" s="56"/>
      <c r="GO871" s="56"/>
      <c r="GP871" s="56"/>
      <c r="GQ871" s="56"/>
      <c r="GR871" s="56"/>
      <c r="GS871" s="56"/>
      <c r="GT871" s="56"/>
      <c r="GU871" s="56"/>
      <c r="GV871" s="56"/>
      <c r="GW871" s="56"/>
      <c r="GX871" s="629"/>
      <c r="GY871" s="630"/>
      <c r="GZ871" s="56"/>
      <c r="HA871" s="56"/>
      <c r="HB871" s="56"/>
      <c r="HC871" s="56"/>
      <c r="HD871" s="56"/>
      <c r="HE871" s="56"/>
      <c r="HF871" s="56"/>
      <c r="HG871" s="56"/>
      <c r="HH871" s="56"/>
      <c r="HI871" s="56"/>
      <c r="HJ871" s="56"/>
      <c r="HK871" s="56"/>
      <c r="HL871" s="56"/>
      <c r="HM871" s="56"/>
      <c r="HN871" s="56"/>
      <c r="HO871" s="56"/>
      <c r="HP871" s="56"/>
      <c r="HQ871" s="56"/>
      <c r="HR871" s="56"/>
      <c r="HS871" s="56"/>
      <c r="HT871" s="630"/>
      <c r="HU871" s="630"/>
      <c r="HV871" s="56"/>
      <c r="HW871" s="56"/>
      <c r="HX871" s="56"/>
      <c r="HY871" s="56"/>
      <c r="HZ871" s="56"/>
      <c r="IA871" s="56"/>
      <c r="IB871" s="56"/>
      <c r="IC871" s="56"/>
      <c r="ID871" s="56"/>
      <c r="IE871" s="56"/>
      <c r="IF871" s="56"/>
      <c r="IG871" s="56"/>
      <c r="IH871" s="56"/>
      <c r="II871" s="56"/>
      <c r="IJ871" s="56"/>
      <c r="IK871" s="56"/>
      <c r="IL871" s="56"/>
      <c r="IM871" s="56"/>
      <c r="IN871" s="56"/>
      <c r="IO871" s="56"/>
      <c r="IP871" s="56"/>
      <c r="IQ871" s="56"/>
      <c r="IR871" s="56"/>
      <c r="IS871" s="56"/>
      <c r="IT871" s="56"/>
      <c r="IU871" s="56"/>
      <c r="IV871" s="56"/>
      <c r="IW871" s="56"/>
      <c r="IX871" s="56"/>
      <c r="IY871" s="56"/>
      <c r="IZ871" s="56"/>
      <c r="JA871" s="56"/>
      <c r="JB871" s="56"/>
    </row>
    <row r="872" spans="168:262" ht="19" hidden="1" customHeight="1">
      <c r="FL872" s="56"/>
      <c r="FM872" s="56"/>
      <c r="FN872" s="56"/>
      <c r="FO872" s="56"/>
      <c r="FP872" s="1228"/>
      <c r="FQ872" s="56"/>
      <c r="FR872" s="56"/>
      <c r="FS872" s="56"/>
      <c r="FT872" s="608"/>
      <c r="FU872" s="608"/>
      <c r="FV872" s="56"/>
      <c r="FW872" s="56"/>
      <c r="FX872" s="56"/>
      <c r="FY872" s="56"/>
      <c r="FZ872" s="56"/>
      <c r="GA872" s="56"/>
      <c r="GB872" s="56"/>
      <c r="GC872" s="56"/>
      <c r="GD872" s="56"/>
      <c r="GE872" s="608"/>
      <c r="GF872" s="56"/>
      <c r="GG872" s="56"/>
      <c r="GH872" s="56"/>
      <c r="GI872" s="56"/>
      <c r="GJ872" s="56"/>
      <c r="GK872" s="608"/>
      <c r="GL872" s="608"/>
      <c r="GM872" s="56"/>
      <c r="GN872" s="56"/>
      <c r="GO872" s="56"/>
      <c r="GP872" s="56"/>
      <c r="GQ872" s="56"/>
      <c r="GR872" s="56"/>
      <c r="GS872" s="56"/>
      <c r="GT872" s="56"/>
      <c r="GU872" s="56"/>
      <c r="GV872" s="56"/>
      <c r="GW872" s="56"/>
      <c r="GX872" s="629"/>
      <c r="GY872" s="630"/>
      <c r="GZ872" s="56"/>
      <c r="HA872" s="56"/>
      <c r="HB872" s="56"/>
      <c r="HC872" s="56"/>
      <c r="HD872" s="56"/>
      <c r="HE872" s="56"/>
      <c r="HF872" s="56"/>
      <c r="HG872" s="56"/>
      <c r="HH872" s="56"/>
      <c r="HI872" s="56"/>
      <c r="HJ872" s="56"/>
      <c r="HK872" s="56"/>
      <c r="HL872" s="56"/>
      <c r="HM872" s="56"/>
      <c r="HN872" s="56"/>
      <c r="HO872" s="56"/>
      <c r="HP872" s="56"/>
      <c r="HQ872" s="56"/>
      <c r="HR872" s="56"/>
      <c r="HS872" s="56"/>
      <c r="HT872" s="630"/>
      <c r="HU872" s="630"/>
      <c r="HV872" s="56"/>
      <c r="HW872" s="56"/>
      <c r="HX872" s="56"/>
      <c r="HY872" s="56"/>
      <c r="HZ872" s="56"/>
      <c r="IA872" s="56"/>
      <c r="IB872" s="56"/>
      <c r="IC872" s="56"/>
      <c r="ID872" s="56"/>
      <c r="IE872" s="56"/>
      <c r="IF872" s="56"/>
      <c r="IG872" s="56"/>
      <c r="IH872" s="56"/>
      <c r="II872" s="56"/>
      <c r="IJ872" s="56"/>
      <c r="IK872" s="56"/>
      <c r="IL872" s="56"/>
      <c r="IM872" s="56"/>
      <c r="IN872" s="56"/>
      <c r="IO872" s="56"/>
      <c r="IP872" s="56"/>
      <c r="IQ872" s="56"/>
      <c r="IR872" s="56"/>
      <c r="IS872" s="56"/>
      <c r="IT872" s="56"/>
      <c r="IU872" s="56"/>
      <c r="IV872" s="56"/>
      <c r="IW872" s="56"/>
      <c r="IX872" s="56"/>
      <c r="IY872" s="56"/>
      <c r="IZ872" s="56"/>
      <c r="JA872" s="56"/>
      <c r="JB872" s="56"/>
    </row>
    <row r="873" spans="168:262" ht="19" hidden="1" customHeight="1">
      <c r="FL873" s="56"/>
      <c r="FM873" s="56"/>
      <c r="FN873" s="56"/>
      <c r="FO873" s="56"/>
      <c r="FP873" s="1228"/>
      <c r="FQ873" s="56"/>
      <c r="FR873" s="56"/>
      <c r="FS873" s="56"/>
      <c r="FT873" s="608"/>
      <c r="FU873" s="608"/>
      <c r="FV873" s="56"/>
      <c r="FW873" s="56"/>
      <c r="FX873" s="56"/>
      <c r="FY873" s="56"/>
      <c r="FZ873" s="56"/>
      <c r="GA873" s="56"/>
      <c r="GB873" s="56"/>
      <c r="GC873" s="56"/>
      <c r="GD873" s="56"/>
      <c r="GE873" s="608"/>
      <c r="GF873" s="56"/>
      <c r="GG873" s="56"/>
      <c r="GH873" s="56"/>
      <c r="GI873" s="56"/>
      <c r="GJ873" s="56"/>
      <c r="GK873" s="608"/>
      <c r="GL873" s="608"/>
      <c r="GM873" s="56"/>
      <c r="GN873" s="56"/>
      <c r="GO873" s="56"/>
      <c r="GP873" s="56"/>
      <c r="GQ873" s="56"/>
      <c r="GR873" s="56"/>
      <c r="GS873" s="56"/>
      <c r="GT873" s="56"/>
      <c r="GU873" s="56"/>
      <c r="GV873" s="56"/>
      <c r="GW873" s="56"/>
      <c r="GX873" s="629"/>
      <c r="GY873" s="630"/>
      <c r="GZ873" s="56"/>
      <c r="HA873" s="56"/>
      <c r="HB873" s="56"/>
      <c r="HC873" s="56"/>
      <c r="HD873" s="56"/>
      <c r="HE873" s="56"/>
      <c r="HF873" s="56"/>
      <c r="HG873" s="56"/>
      <c r="HH873" s="56"/>
      <c r="HI873" s="56"/>
      <c r="HJ873" s="56"/>
      <c r="HK873" s="56"/>
      <c r="HL873" s="56"/>
      <c r="HM873" s="56"/>
      <c r="HN873" s="56"/>
      <c r="HO873" s="56"/>
      <c r="HP873" s="56"/>
      <c r="HQ873" s="56"/>
      <c r="HR873" s="56"/>
      <c r="HS873" s="56"/>
      <c r="HT873" s="630"/>
      <c r="HU873" s="630"/>
      <c r="HV873" s="56"/>
      <c r="HW873" s="56"/>
      <c r="HX873" s="56"/>
      <c r="HY873" s="56"/>
      <c r="HZ873" s="56"/>
      <c r="IA873" s="56"/>
      <c r="IB873" s="56"/>
      <c r="IC873" s="56"/>
      <c r="ID873" s="56"/>
      <c r="IE873" s="56"/>
      <c r="IF873" s="56"/>
      <c r="IG873" s="56"/>
      <c r="IH873" s="56"/>
      <c r="II873" s="56"/>
      <c r="IJ873" s="56"/>
      <c r="IK873" s="56"/>
      <c r="IL873" s="56"/>
      <c r="IM873" s="56"/>
      <c r="IN873" s="56"/>
      <c r="IO873" s="56"/>
      <c r="IP873" s="56"/>
      <c r="IQ873" s="56"/>
      <c r="IR873" s="56"/>
      <c r="IS873" s="56"/>
      <c r="IT873" s="56"/>
      <c r="IU873" s="56"/>
      <c r="IV873" s="56"/>
      <c r="IW873" s="56"/>
      <c r="IX873" s="56"/>
      <c r="IY873" s="56"/>
      <c r="IZ873" s="56"/>
      <c r="JA873" s="56"/>
      <c r="JB873" s="56"/>
    </row>
    <row r="874" spans="168:262" ht="19" hidden="1" customHeight="1">
      <c r="FL874" s="56"/>
      <c r="FM874" s="56"/>
      <c r="FN874" s="56"/>
      <c r="FO874" s="56"/>
      <c r="FP874" s="1228"/>
      <c r="FQ874" s="56"/>
      <c r="FR874" s="56"/>
      <c r="FS874" s="56"/>
      <c r="FT874" s="608"/>
      <c r="FU874" s="608"/>
      <c r="FV874" s="56"/>
      <c r="FW874" s="56"/>
      <c r="FX874" s="56"/>
      <c r="FY874" s="56"/>
      <c r="FZ874" s="56"/>
      <c r="GA874" s="56"/>
      <c r="GB874" s="56"/>
      <c r="GC874" s="56"/>
      <c r="GD874" s="56"/>
      <c r="GE874" s="608"/>
      <c r="GF874" s="56"/>
      <c r="GG874" s="56"/>
      <c r="GH874" s="56"/>
      <c r="GI874" s="56"/>
      <c r="GJ874" s="56"/>
      <c r="GK874" s="608"/>
      <c r="GL874" s="608"/>
      <c r="GM874" s="56"/>
      <c r="GN874" s="56"/>
      <c r="GO874" s="56"/>
      <c r="GP874" s="56"/>
      <c r="GQ874" s="56"/>
      <c r="GR874" s="56"/>
      <c r="GS874" s="56"/>
      <c r="GT874" s="56"/>
      <c r="GU874" s="56"/>
      <c r="GV874" s="56"/>
      <c r="GW874" s="56"/>
      <c r="GX874" s="629"/>
      <c r="GY874" s="630"/>
      <c r="GZ874" s="56"/>
      <c r="HA874" s="56"/>
      <c r="HB874" s="56"/>
      <c r="HC874" s="56"/>
      <c r="HD874" s="56"/>
      <c r="HE874" s="56"/>
      <c r="HF874" s="56"/>
      <c r="HG874" s="56"/>
      <c r="HH874" s="56"/>
      <c r="HI874" s="56"/>
      <c r="HJ874" s="56"/>
      <c r="HK874" s="56"/>
      <c r="HL874" s="56"/>
      <c r="HM874" s="56"/>
      <c r="HN874" s="56"/>
      <c r="HO874" s="56"/>
      <c r="HP874" s="56"/>
      <c r="HQ874" s="56"/>
      <c r="HR874" s="56"/>
      <c r="HS874" s="56"/>
      <c r="HT874" s="630"/>
      <c r="HU874" s="630"/>
      <c r="HV874" s="56"/>
      <c r="HW874" s="56"/>
      <c r="HX874" s="56"/>
      <c r="HY874" s="56"/>
      <c r="HZ874" s="56"/>
      <c r="IA874" s="56"/>
      <c r="IB874" s="56"/>
      <c r="IC874" s="56"/>
      <c r="ID874" s="56"/>
      <c r="IE874" s="56"/>
      <c r="IF874" s="56"/>
      <c r="IG874" s="56"/>
      <c r="IH874" s="56"/>
      <c r="II874" s="56"/>
      <c r="IJ874" s="56"/>
      <c r="IK874" s="56"/>
      <c r="IL874" s="56"/>
      <c r="IM874" s="56"/>
      <c r="IN874" s="56"/>
      <c r="IO874" s="56"/>
      <c r="IP874" s="56"/>
      <c r="IQ874" s="56"/>
      <c r="IR874" s="56"/>
      <c r="IS874" s="56"/>
      <c r="IT874" s="56"/>
      <c r="IU874" s="56"/>
      <c r="IV874" s="56"/>
      <c r="IW874" s="56"/>
      <c r="IX874" s="56"/>
      <c r="IY874" s="56"/>
      <c r="IZ874" s="56"/>
      <c r="JA874" s="56"/>
      <c r="JB874" s="56"/>
    </row>
    <row r="875" spans="168:262" ht="19" hidden="1" customHeight="1">
      <c r="FL875" s="56"/>
      <c r="FM875" s="56"/>
      <c r="FN875" s="56"/>
      <c r="FO875" s="56"/>
      <c r="FP875" s="1228"/>
      <c r="FQ875" s="56"/>
      <c r="FR875" s="56"/>
      <c r="FS875" s="56"/>
      <c r="FT875" s="608"/>
      <c r="FU875" s="608"/>
      <c r="FV875" s="56"/>
      <c r="FW875" s="56"/>
      <c r="FX875" s="56"/>
      <c r="FY875" s="56"/>
      <c r="FZ875" s="56"/>
      <c r="GA875" s="56"/>
      <c r="GB875" s="56"/>
      <c r="GC875" s="56"/>
      <c r="GD875" s="56"/>
      <c r="GE875" s="608"/>
      <c r="GF875" s="56"/>
      <c r="GG875" s="56"/>
      <c r="GH875" s="56"/>
      <c r="GI875" s="56"/>
      <c r="GJ875" s="56"/>
      <c r="GK875" s="608"/>
      <c r="GL875" s="608"/>
      <c r="GM875" s="56"/>
      <c r="GN875" s="56"/>
      <c r="GO875" s="56"/>
      <c r="GP875" s="56"/>
      <c r="GQ875" s="56"/>
      <c r="GR875" s="56"/>
      <c r="GS875" s="56"/>
      <c r="GT875" s="56"/>
      <c r="GU875" s="56"/>
      <c r="GV875" s="56"/>
      <c r="GW875" s="56"/>
      <c r="GX875" s="629"/>
      <c r="GY875" s="630"/>
      <c r="GZ875" s="56"/>
      <c r="HA875" s="56"/>
      <c r="HB875" s="56"/>
      <c r="HC875" s="56"/>
      <c r="HD875" s="56"/>
      <c r="HE875" s="56"/>
      <c r="HF875" s="56"/>
      <c r="HG875" s="56"/>
      <c r="HH875" s="56"/>
      <c r="HI875" s="56"/>
      <c r="HJ875" s="56"/>
      <c r="HK875" s="56"/>
      <c r="HL875" s="56"/>
      <c r="HM875" s="56"/>
      <c r="HN875" s="56"/>
      <c r="HO875" s="56"/>
      <c r="HP875" s="56"/>
      <c r="HQ875" s="56"/>
      <c r="HR875" s="56"/>
      <c r="HS875" s="56"/>
      <c r="HT875" s="630"/>
      <c r="HU875" s="630"/>
      <c r="HV875" s="56"/>
      <c r="HW875" s="56"/>
      <c r="HX875" s="56"/>
      <c r="HY875" s="56"/>
      <c r="HZ875" s="56"/>
      <c r="IA875" s="56"/>
      <c r="IB875" s="56"/>
      <c r="IC875" s="56"/>
      <c r="ID875" s="56"/>
      <c r="IE875" s="56"/>
      <c r="IF875" s="56"/>
      <c r="IG875" s="56"/>
      <c r="IH875" s="56"/>
      <c r="II875" s="56"/>
      <c r="IJ875" s="56"/>
      <c r="IK875" s="56"/>
      <c r="IL875" s="56"/>
      <c r="IM875" s="56"/>
      <c r="IN875" s="56"/>
      <c r="IO875" s="56"/>
      <c r="IP875" s="56"/>
      <c r="IQ875" s="56"/>
      <c r="IR875" s="56"/>
      <c r="IS875" s="56"/>
      <c r="IT875" s="56"/>
      <c r="IU875" s="56"/>
      <c r="IV875" s="56"/>
      <c r="IW875" s="56"/>
      <c r="IX875" s="56"/>
      <c r="IY875" s="56"/>
      <c r="IZ875" s="56"/>
      <c r="JA875" s="56"/>
      <c r="JB875" s="56"/>
    </row>
    <row r="876" spans="168:262" ht="19" hidden="1" customHeight="1">
      <c r="FL876" s="56"/>
      <c r="FM876" s="56"/>
      <c r="FN876" s="56"/>
      <c r="FO876" s="56"/>
      <c r="FP876" s="1228"/>
      <c r="FQ876" s="56"/>
      <c r="FR876" s="56"/>
      <c r="FS876" s="56"/>
      <c r="FT876" s="608"/>
      <c r="FU876" s="608"/>
      <c r="FV876" s="56"/>
      <c r="FW876" s="56"/>
      <c r="FX876" s="56"/>
      <c r="FY876" s="56"/>
      <c r="FZ876" s="56"/>
      <c r="GA876" s="56"/>
      <c r="GB876" s="56"/>
      <c r="GC876" s="56"/>
      <c r="GD876" s="56"/>
      <c r="GE876" s="608"/>
      <c r="GF876" s="56"/>
      <c r="GG876" s="56"/>
      <c r="GH876" s="56"/>
      <c r="GI876" s="56"/>
      <c r="GJ876" s="56"/>
      <c r="GK876" s="608"/>
      <c r="GL876" s="608"/>
      <c r="GM876" s="56"/>
      <c r="GN876" s="56"/>
      <c r="GO876" s="56"/>
      <c r="GP876" s="56"/>
      <c r="GQ876" s="56"/>
      <c r="GR876" s="56"/>
      <c r="GS876" s="56"/>
      <c r="GT876" s="56"/>
      <c r="GU876" s="56"/>
      <c r="GV876" s="56"/>
      <c r="GW876" s="56"/>
      <c r="GX876" s="629"/>
      <c r="GY876" s="630"/>
      <c r="GZ876" s="56"/>
      <c r="HA876" s="56"/>
      <c r="HB876" s="56"/>
      <c r="HC876" s="56"/>
      <c r="HD876" s="56"/>
      <c r="HE876" s="56"/>
      <c r="HF876" s="56"/>
      <c r="HG876" s="56"/>
      <c r="HH876" s="56"/>
      <c r="HI876" s="56"/>
      <c r="HJ876" s="56"/>
      <c r="HK876" s="56"/>
      <c r="HL876" s="56"/>
      <c r="HM876" s="56"/>
      <c r="HN876" s="56"/>
      <c r="HO876" s="56"/>
      <c r="HP876" s="56"/>
      <c r="HQ876" s="56"/>
      <c r="HR876" s="56"/>
      <c r="HS876" s="56"/>
      <c r="HT876" s="630"/>
      <c r="HU876" s="630"/>
      <c r="HV876" s="56"/>
      <c r="HW876" s="56"/>
      <c r="HX876" s="56"/>
      <c r="HY876" s="56"/>
      <c r="HZ876" s="56"/>
      <c r="IA876" s="56"/>
      <c r="IB876" s="56"/>
      <c r="IC876" s="56"/>
      <c r="ID876" s="56"/>
      <c r="IE876" s="56"/>
      <c r="IF876" s="56"/>
      <c r="IG876" s="56"/>
      <c r="IH876" s="56"/>
      <c r="II876" s="56"/>
      <c r="IJ876" s="56"/>
      <c r="IK876" s="56"/>
      <c r="IL876" s="56"/>
      <c r="IM876" s="56"/>
      <c r="IN876" s="56"/>
      <c r="IO876" s="56"/>
      <c r="IP876" s="56"/>
      <c r="IQ876" s="56"/>
      <c r="IR876" s="56"/>
      <c r="IS876" s="56"/>
      <c r="IT876" s="56"/>
      <c r="IU876" s="56"/>
      <c r="IV876" s="56"/>
      <c r="IW876" s="56"/>
      <c r="IX876" s="56"/>
      <c r="IY876" s="56"/>
      <c r="IZ876" s="56"/>
      <c r="JA876" s="56"/>
      <c r="JB876" s="56"/>
    </row>
    <row r="877" spans="168:262" ht="19" hidden="1" customHeight="1">
      <c r="FL877" s="56"/>
      <c r="FM877" s="56"/>
      <c r="FN877" s="56"/>
      <c r="FO877" s="56"/>
      <c r="FP877" s="1228"/>
      <c r="FQ877" s="56"/>
      <c r="FR877" s="56"/>
      <c r="FS877" s="56"/>
      <c r="FT877" s="608"/>
      <c r="FU877" s="608"/>
      <c r="FV877" s="56"/>
      <c r="FW877" s="56"/>
      <c r="FX877" s="56"/>
      <c r="FY877" s="56"/>
      <c r="FZ877" s="56"/>
      <c r="GA877" s="56"/>
      <c r="GB877" s="56"/>
      <c r="GC877" s="56"/>
      <c r="GD877" s="56"/>
      <c r="GE877" s="608"/>
      <c r="GF877" s="56"/>
      <c r="GG877" s="56"/>
      <c r="GH877" s="56"/>
      <c r="GI877" s="56"/>
      <c r="GJ877" s="56"/>
      <c r="GK877" s="608"/>
      <c r="GL877" s="608"/>
      <c r="GM877" s="56"/>
      <c r="GN877" s="56"/>
      <c r="GO877" s="56"/>
      <c r="GP877" s="56"/>
      <c r="GQ877" s="56"/>
      <c r="GR877" s="56"/>
      <c r="GS877" s="56"/>
      <c r="GT877" s="56"/>
      <c r="GU877" s="56"/>
      <c r="GV877" s="56"/>
      <c r="GW877" s="56"/>
      <c r="GX877" s="629"/>
      <c r="GY877" s="630"/>
      <c r="GZ877" s="56"/>
      <c r="HA877" s="56"/>
      <c r="HB877" s="56"/>
      <c r="HC877" s="56"/>
      <c r="HD877" s="56"/>
      <c r="HE877" s="56"/>
      <c r="HF877" s="56"/>
      <c r="HG877" s="56"/>
      <c r="HH877" s="56"/>
      <c r="HI877" s="56"/>
      <c r="HJ877" s="56"/>
      <c r="HK877" s="56"/>
      <c r="HL877" s="56"/>
      <c r="HM877" s="56"/>
      <c r="HN877" s="56"/>
      <c r="HO877" s="56"/>
      <c r="HP877" s="56"/>
      <c r="HQ877" s="56"/>
      <c r="HR877" s="56"/>
      <c r="HS877" s="56"/>
      <c r="HT877" s="630"/>
      <c r="HU877" s="630"/>
      <c r="HV877" s="56"/>
      <c r="HW877" s="56"/>
      <c r="HX877" s="56"/>
      <c r="HY877" s="56"/>
      <c r="HZ877" s="56"/>
      <c r="IA877" s="56"/>
      <c r="IB877" s="56"/>
      <c r="IC877" s="56"/>
      <c r="ID877" s="56"/>
      <c r="IE877" s="56"/>
      <c r="IF877" s="56"/>
      <c r="IG877" s="56"/>
      <c r="IH877" s="56"/>
      <c r="II877" s="56"/>
      <c r="IJ877" s="56"/>
      <c r="IK877" s="56"/>
      <c r="IL877" s="56"/>
      <c r="IM877" s="56"/>
      <c r="IN877" s="56"/>
      <c r="IO877" s="56"/>
      <c r="IP877" s="56"/>
      <c r="IQ877" s="56"/>
      <c r="IR877" s="56"/>
      <c r="IS877" s="56"/>
      <c r="IT877" s="56"/>
      <c r="IU877" s="56"/>
      <c r="IV877" s="56"/>
      <c r="IW877" s="56"/>
      <c r="IX877" s="56"/>
      <c r="IY877" s="56"/>
      <c r="IZ877" s="56"/>
      <c r="JA877" s="56"/>
      <c r="JB877" s="56"/>
    </row>
    <row r="878" spans="168:262" ht="19" hidden="1" customHeight="1">
      <c r="FL878" s="56"/>
      <c r="FM878" s="56"/>
      <c r="FN878" s="56"/>
      <c r="FO878" s="56"/>
      <c r="FP878" s="1228"/>
      <c r="FQ878" s="56"/>
      <c r="FR878" s="56"/>
      <c r="FS878" s="56"/>
      <c r="FT878" s="608"/>
      <c r="FU878" s="608"/>
      <c r="FV878" s="56"/>
      <c r="FW878" s="56"/>
      <c r="FX878" s="56"/>
      <c r="FY878" s="56"/>
      <c r="FZ878" s="56"/>
      <c r="GA878" s="56"/>
      <c r="GB878" s="56"/>
      <c r="GC878" s="56"/>
      <c r="GD878" s="56"/>
      <c r="GE878" s="608"/>
      <c r="GF878" s="56"/>
      <c r="GG878" s="56"/>
      <c r="GH878" s="56"/>
      <c r="GI878" s="56"/>
      <c r="GJ878" s="56"/>
      <c r="GK878" s="608"/>
      <c r="GL878" s="608"/>
      <c r="GM878" s="56"/>
      <c r="GN878" s="56"/>
      <c r="GO878" s="56"/>
      <c r="GP878" s="56"/>
      <c r="GQ878" s="56"/>
      <c r="GR878" s="56"/>
      <c r="GS878" s="56"/>
      <c r="GT878" s="56"/>
      <c r="GU878" s="56"/>
      <c r="GV878" s="56"/>
      <c r="GW878" s="56"/>
      <c r="GX878" s="629"/>
      <c r="GY878" s="630"/>
      <c r="GZ878" s="56"/>
      <c r="HA878" s="56"/>
      <c r="HB878" s="56"/>
      <c r="HC878" s="56"/>
      <c r="HD878" s="56"/>
      <c r="HE878" s="56"/>
      <c r="HF878" s="56"/>
      <c r="HG878" s="56"/>
      <c r="HH878" s="56"/>
      <c r="HI878" s="56"/>
      <c r="HJ878" s="56"/>
      <c r="HK878" s="56"/>
      <c r="HL878" s="56"/>
      <c r="HM878" s="56"/>
      <c r="HN878" s="56"/>
      <c r="HO878" s="56"/>
      <c r="HP878" s="56"/>
      <c r="HQ878" s="56"/>
      <c r="HR878" s="56"/>
      <c r="HS878" s="56"/>
      <c r="HT878" s="630"/>
      <c r="HU878" s="630"/>
      <c r="HV878" s="56"/>
      <c r="HW878" s="56"/>
      <c r="HX878" s="56"/>
      <c r="HY878" s="56"/>
      <c r="HZ878" s="56"/>
      <c r="IA878" s="56"/>
      <c r="IB878" s="56"/>
      <c r="IC878" s="56"/>
      <c r="ID878" s="56"/>
      <c r="IE878" s="56"/>
      <c r="IF878" s="56"/>
      <c r="IG878" s="56"/>
      <c r="IH878" s="56"/>
      <c r="II878" s="56"/>
      <c r="IJ878" s="56"/>
      <c r="IK878" s="56"/>
      <c r="IL878" s="56"/>
      <c r="IM878" s="56"/>
      <c r="IN878" s="56"/>
      <c r="IO878" s="56"/>
      <c r="IP878" s="56"/>
      <c r="IQ878" s="56"/>
      <c r="IR878" s="56"/>
      <c r="IS878" s="56"/>
      <c r="IT878" s="56"/>
      <c r="IU878" s="56"/>
      <c r="IV878" s="56"/>
      <c r="IW878" s="56"/>
      <c r="IX878" s="56"/>
      <c r="IY878" s="56"/>
      <c r="IZ878" s="56"/>
      <c r="JA878" s="56"/>
      <c r="JB878" s="56"/>
    </row>
    <row r="879" spans="168:262" ht="19" hidden="1" customHeight="1">
      <c r="FL879" s="56"/>
      <c r="FM879" s="56"/>
      <c r="FN879" s="56"/>
      <c r="FO879" s="56"/>
      <c r="FP879" s="1228"/>
      <c r="FQ879" s="56"/>
      <c r="FR879" s="56"/>
      <c r="FS879" s="56"/>
      <c r="FT879" s="608"/>
      <c r="FU879" s="608"/>
      <c r="FV879" s="56"/>
      <c r="FW879" s="56"/>
      <c r="FX879" s="56"/>
      <c r="FY879" s="56"/>
      <c r="FZ879" s="56"/>
      <c r="GA879" s="56"/>
      <c r="GB879" s="56"/>
      <c r="GC879" s="56"/>
      <c r="GD879" s="56"/>
      <c r="GE879" s="608"/>
      <c r="GF879" s="56"/>
      <c r="GG879" s="56"/>
      <c r="GH879" s="56"/>
      <c r="GI879" s="56"/>
      <c r="GJ879" s="56"/>
      <c r="GK879" s="608"/>
      <c r="GL879" s="608"/>
      <c r="GM879" s="56"/>
      <c r="GN879" s="56"/>
      <c r="GO879" s="56"/>
      <c r="GP879" s="56"/>
      <c r="GQ879" s="56"/>
      <c r="GR879" s="56"/>
      <c r="GS879" s="56"/>
      <c r="GT879" s="56"/>
      <c r="GU879" s="56"/>
      <c r="GV879" s="56"/>
      <c r="GW879" s="56"/>
      <c r="GX879" s="629"/>
      <c r="GY879" s="630"/>
      <c r="GZ879" s="56"/>
      <c r="HA879" s="56"/>
      <c r="HB879" s="56"/>
      <c r="HC879" s="56"/>
      <c r="HD879" s="56"/>
      <c r="HE879" s="56"/>
      <c r="HF879" s="56"/>
      <c r="HG879" s="56"/>
      <c r="HH879" s="56"/>
      <c r="HI879" s="56"/>
      <c r="HJ879" s="56"/>
      <c r="HK879" s="56"/>
      <c r="HL879" s="56"/>
      <c r="HM879" s="56"/>
      <c r="HN879" s="56"/>
      <c r="HO879" s="56"/>
      <c r="HP879" s="56"/>
      <c r="HQ879" s="56"/>
      <c r="HR879" s="56"/>
      <c r="HS879" s="56"/>
      <c r="HT879" s="630"/>
      <c r="HU879" s="630"/>
      <c r="HV879" s="56"/>
      <c r="HW879" s="56"/>
      <c r="HX879" s="56"/>
      <c r="HY879" s="56"/>
      <c r="HZ879" s="56"/>
      <c r="IA879" s="56"/>
      <c r="IB879" s="56"/>
      <c r="IC879" s="56"/>
      <c r="ID879" s="56"/>
      <c r="IE879" s="56"/>
      <c r="IF879" s="56"/>
      <c r="IG879" s="56"/>
      <c r="IH879" s="56"/>
      <c r="II879" s="56"/>
      <c r="IJ879" s="56"/>
      <c r="IK879" s="56"/>
      <c r="IL879" s="56"/>
      <c r="IM879" s="56"/>
      <c r="IN879" s="56"/>
      <c r="IO879" s="56"/>
      <c r="IP879" s="56"/>
      <c r="IQ879" s="56"/>
      <c r="IR879" s="56"/>
      <c r="IS879" s="56"/>
      <c r="IT879" s="56"/>
      <c r="IU879" s="56"/>
      <c r="IV879" s="56"/>
      <c r="IW879" s="56"/>
      <c r="IX879" s="56"/>
      <c r="IY879" s="56"/>
      <c r="IZ879" s="56"/>
      <c r="JA879" s="56"/>
      <c r="JB879" s="56"/>
    </row>
    <row r="880" spans="168:262" ht="19" hidden="1" customHeight="1">
      <c r="FL880" s="56"/>
      <c r="FM880" s="56"/>
      <c r="FN880" s="56"/>
      <c r="FO880" s="56"/>
      <c r="FP880" s="1228"/>
      <c r="FQ880" s="56"/>
      <c r="FR880" s="56"/>
      <c r="FS880" s="56"/>
      <c r="FT880" s="608"/>
      <c r="FU880" s="608"/>
      <c r="FV880" s="56"/>
      <c r="FW880" s="56"/>
      <c r="FX880" s="56"/>
      <c r="FY880" s="56"/>
      <c r="FZ880" s="56"/>
      <c r="GA880" s="56"/>
      <c r="GB880" s="56"/>
      <c r="GC880" s="56"/>
      <c r="GD880" s="56"/>
      <c r="GE880" s="608"/>
      <c r="GF880" s="56"/>
      <c r="GG880" s="56"/>
      <c r="GH880" s="56"/>
      <c r="GI880" s="56"/>
      <c r="GJ880" s="56"/>
      <c r="GK880" s="608"/>
      <c r="GL880" s="608"/>
      <c r="GM880" s="56"/>
      <c r="GN880" s="56"/>
      <c r="GO880" s="56"/>
      <c r="GP880" s="56"/>
      <c r="GQ880" s="56"/>
      <c r="GR880" s="56"/>
      <c r="GS880" s="56"/>
      <c r="GT880" s="56"/>
      <c r="GU880" s="56"/>
      <c r="GV880" s="56"/>
      <c r="GW880" s="56"/>
      <c r="GX880" s="629"/>
      <c r="GY880" s="630"/>
      <c r="GZ880" s="56"/>
      <c r="HA880" s="56"/>
      <c r="HB880" s="56"/>
      <c r="HC880" s="56"/>
      <c r="HD880" s="56"/>
      <c r="HE880" s="56"/>
      <c r="HF880" s="56"/>
      <c r="HG880" s="56"/>
      <c r="HH880" s="56"/>
      <c r="HI880" s="56"/>
      <c r="HJ880" s="56"/>
      <c r="HK880" s="56"/>
      <c r="HL880" s="56"/>
      <c r="HM880" s="56"/>
      <c r="HN880" s="56"/>
      <c r="HO880" s="56"/>
      <c r="HP880" s="56"/>
      <c r="HQ880" s="56"/>
      <c r="HR880" s="56"/>
      <c r="HS880" s="56"/>
      <c r="HT880" s="630"/>
      <c r="HU880" s="630"/>
      <c r="HV880" s="56"/>
      <c r="HW880" s="56"/>
      <c r="HX880" s="56"/>
      <c r="HY880" s="56"/>
      <c r="HZ880" s="56"/>
      <c r="IA880" s="56"/>
      <c r="IB880" s="56"/>
      <c r="IC880" s="56"/>
      <c r="ID880" s="56"/>
      <c r="IE880" s="56"/>
      <c r="IF880" s="56"/>
      <c r="IG880" s="56"/>
      <c r="IH880" s="56"/>
      <c r="II880" s="56"/>
      <c r="IJ880" s="56"/>
      <c r="IK880" s="56"/>
      <c r="IL880" s="56"/>
      <c r="IM880" s="56"/>
      <c r="IN880" s="56"/>
      <c r="IO880" s="56"/>
      <c r="IP880" s="56"/>
      <c r="IQ880" s="56"/>
      <c r="IR880" s="56"/>
      <c r="IS880" s="56"/>
      <c r="IT880" s="56"/>
      <c r="IU880" s="56"/>
      <c r="IV880" s="56"/>
      <c r="IW880" s="56"/>
      <c r="IX880" s="56"/>
      <c r="IY880" s="56"/>
      <c r="IZ880" s="56"/>
      <c r="JA880" s="56"/>
      <c r="JB880" s="56"/>
    </row>
    <row r="881" spans="168:262" ht="19" hidden="1" customHeight="1">
      <c r="FL881" s="56"/>
      <c r="FM881" s="56"/>
      <c r="FN881" s="56"/>
      <c r="FO881" s="56"/>
      <c r="FP881" s="1228"/>
      <c r="FQ881" s="56"/>
      <c r="FR881" s="56"/>
      <c r="FS881" s="56"/>
      <c r="FT881" s="608"/>
      <c r="FU881" s="608"/>
      <c r="FV881" s="56"/>
      <c r="FW881" s="56"/>
      <c r="FX881" s="56"/>
      <c r="FY881" s="56"/>
      <c r="FZ881" s="56"/>
      <c r="GA881" s="56"/>
      <c r="GB881" s="56"/>
      <c r="GC881" s="56"/>
      <c r="GD881" s="56"/>
      <c r="GE881" s="608"/>
      <c r="GF881" s="56"/>
      <c r="GG881" s="56"/>
      <c r="GH881" s="56"/>
      <c r="GI881" s="56"/>
      <c r="GJ881" s="56"/>
      <c r="GK881" s="608"/>
      <c r="GL881" s="608"/>
      <c r="GM881" s="56"/>
      <c r="GN881" s="56"/>
      <c r="GO881" s="56"/>
      <c r="GP881" s="56"/>
      <c r="GQ881" s="56"/>
      <c r="GR881" s="56"/>
      <c r="GS881" s="56"/>
      <c r="GT881" s="56"/>
      <c r="GU881" s="56"/>
      <c r="GV881" s="56"/>
      <c r="GW881" s="56"/>
      <c r="GX881" s="629"/>
      <c r="GY881" s="630"/>
      <c r="GZ881" s="56"/>
      <c r="HA881" s="56"/>
      <c r="HB881" s="56"/>
      <c r="HC881" s="56"/>
      <c r="HD881" s="56"/>
      <c r="HE881" s="56"/>
      <c r="HF881" s="56"/>
      <c r="HG881" s="56"/>
      <c r="HH881" s="56"/>
      <c r="HI881" s="56"/>
      <c r="HJ881" s="56"/>
      <c r="HK881" s="56"/>
      <c r="HL881" s="56"/>
      <c r="HM881" s="56"/>
      <c r="HN881" s="56"/>
      <c r="HO881" s="56"/>
      <c r="HP881" s="56"/>
      <c r="HQ881" s="56"/>
      <c r="HR881" s="56"/>
      <c r="HS881" s="56"/>
      <c r="HT881" s="630"/>
      <c r="HU881" s="630"/>
      <c r="HV881" s="56"/>
      <c r="HW881" s="56"/>
      <c r="HX881" s="56"/>
      <c r="HY881" s="56"/>
      <c r="HZ881" s="56"/>
      <c r="IA881" s="56"/>
      <c r="IB881" s="56"/>
      <c r="IC881" s="56"/>
      <c r="ID881" s="56"/>
      <c r="IE881" s="56"/>
      <c r="IF881" s="56"/>
      <c r="IG881" s="56"/>
      <c r="IH881" s="56"/>
      <c r="II881" s="56"/>
      <c r="IJ881" s="56"/>
      <c r="IK881" s="56"/>
      <c r="IL881" s="56"/>
      <c r="IM881" s="56"/>
      <c r="IN881" s="56"/>
      <c r="IO881" s="56"/>
      <c r="IP881" s="56"/>
      <c r="IQ881" s="56"/>
      <c r="IR881" s="56"/>
      <c r="IS881" s="56"/>
      <c r="IT881" s="56"/>
      <c r="IU881" s="56"/>
      <c r="IV881" s="56"/>
      <c r="IW881" s="56"/>
      <c r="IX881" s="56"/>
      <c r="IY881" s="56"/>
      <c r="IZ881" s="56"/>
      <c r="JA881" s="56"/>
      <c r="JB881" s="56"/>
    </row>
    <row r="882" spans="168:262" ht="19" hidden="1" customHeight="1">
      <c r="FL882" s="56"/>
      <c r="FM882" s="56"/>
      <c r="FN882" s="56"/>
      <c r="FO882" s="56"/>
      <c r="FP882" s="1228"/>
      <c r="FQ882" s="56"/>
      <c r="FR882" s="56"/>
      <c r="FS882" s="56"/>
      <c r="FT882" s="608"/>
      <c r="FU882" s="608"/>
      <c r="FV882" s="56"/>
      <c r="FW882" s="56"/>
      <c r="FX882" s="56"/>
      <c r="FY882" s="56"/>
      <c r="FZ882" s="56"/>
      <c r="GA882" s="56"/>
      <c r="GB882" s="56"/>
      <c r="GC882" s="56"/>
      <c r="GD882" s="56"/>
      <c r="GE882" s="608"/>
      <c r="GF882" s="56"/>
      <c r="GG882" s="56"/>
      <c r="GH882" s="56"/>
      <c r="GI882" s="56"/>
      <c r="GJ882" s="56"/>
      <c r="GK882" s="608"/>
      <c r="GL882" s="608"/>
      <c r="GM882" s="56"/>
      <c r="GN882" s="56"/>
      <c r="GO882" s="56"/>
      <c r="GP882" s="56"/>
      <c r="GQ882" s="56"/>
      <c r="GR882" s="56"/>
      <c r="GS882" s="56"/>
      <c r="GT882" s="56"/>
      <c r="GU882" s="56"/>
      <c r="GV882" s="56"/>
      <c r="GW882" s="56"/>
      <c r="GX882" s="629"/>
      <c r="GY882" s="630"/>
      <c r="GZ882" s="56"/>
      <c r="HA882" s="56"/>
      <c r="HB882" s="56"/>
      <c r="HC882" s="56"/>
      <c r="HD882" s="56"/>
      <c r="HE882" s="56"/>
      <c r="HF882" s="56"/>
      <c r="HG882" s="56"/>
      <c r="HH882" s="56"/>
      <c r="HI882" s="56"/>
      <c r="HJ882" s="56"/>
      <c r="HK882" s="56"/>
      <c r="HL882" s="56"/>
      <c r="HM882" s="56"/>
      <c r="HN882" s="56"/>
      <c r="HO882" s="56"/>
      <c r="HP882" s="56"/>
      <c r="HQ882" s="56"/>
      <c r="HR882" s="56"/>
      <c r="HS882" s="56"/>
      <c r="HT882" s="630"/>
      <c r="HU882" s="630"/>
      <c r="HV882" s="56"/>
      <c r="HW882" s="56"/>
      <c r="HX882" s="56"/>
      <c r="HY882" s="56"/>
      <c r="HZ882" s="56"/>
      <c r="IA882" s="56"/>
      <c r="IB882" s="56"/>
      <c r="IC882" s="56"/>
      <c r="ID882" s="56"/>
      <c r="IE882" s="56"/>
      <c r="IF882" s="56"/>
      <c r="IG882" s="56"/>
      <c r="IH882" s="56"/>
      <c r="II882" s="56"/>
      <c r="IJ882" s="56"/>
      <c r="IK882" s="56"/>
      <c r="IL882" s="56"/>
      <c r="IM882" s="56"/>
      <c r="IN882" s="56"/>
      <c r="IO882" s="56"/>
      <c r="IP882" s="56"/>
      <c r="IQ882" s="56"/>
      <c r="IR882" s="56"/>
      <c r="IS882" s="56"/>
      <c r="IT882" s="56"/>
      <c r="IU882" s="56"/>
      <c r="IV882" s="56"/>
      <c r="IW882" s="56"/>
      <c r="IX882" s="56"/>
      <c r="IY882" s="56"/>
      <c r="IZ882" s="56"/>
      <c r="JA882" s="56"/>
      <c r="JB882" s="56"/>
    </row>
    <row r="883" spans="168:262" ht="19" hidden="1" customHeight="1">
      <c r="FL883" s="56"/>
      <c r="FM883" s="56"/>
      <c r="FN883" s="56"/>
      <c r="FO883" s="56"/>
      <c r="FP883" s="1228"/>
      <c r="FQ883" s="56"/>
      <c r="FR883" s="56"/>
      <c r="FS883" s="56"/>
      <c r="FT883" s="608"/>
      <c r="FU883" s="608"/>
      <c r="FV883" s="56"/>
      <c r="FW883" s="56"/>
      <c r="FX883" s="56"/>
      <c r="FY883" s="56"/>
      <c r="FZ883" s="56"/>
      <c r="GA883" s="56"/>
      <c r="GB883" s="56"/>
      <c r="GC883" s="56"/>
      <c r="GD883" s="56"/>
      <c r="GE883" s="608"/>
      <c r="GF883" s="56"/>
      <c r="GG883" s="56"/>
      <c r="GH883" s="56"/>
      <c r="GI883" s="56"/>
      <c r="GJ883" s="56"/>
      <c r="GK883" s="608"/>
      <c r="GL883" s="608"/>
      <c r="GM883" s="56"/>
      <c r="GN883" s="56"/>
      <c r="GO883" s="56"/>
      <c r="GP883" s="56"/>
      <c r="GQ883" s="56"/>
      <c r="GR883" s="56"/>
      <c r="GS883" s="56"/>
      <c r="GT883" s="56"/>
      <c r="GU883" s="56"/>
      <c r="GV883" s="56"/>
      <c r="GW883" s="56"/>
      <c r="GX883" s="629"/>
      <c r="GY883" s="630"/>
      <c r="GZ883" s="56"/>
      <c r="HA883" s="56"/>
      <c r="HB883" s="56"/>
      <c r="HC883" s="56"/>
      <c r="HD883" s="56"/>
      <c r="HE883" s="56"/>
      <c r="HF883" s="56"/>
      <c r="HG883" s="56"/>
      <c r="HH883" s="56"/>
      <c r="HI883" s="56"/>
      <c r="HJ883" s="56"/>
      <c r="HK883" s="56"/>
      <c r="HL883" s="56"/>
      <c r="HM883" s="56"/>
      <c r="HN883" s="56"/>
      <c r="HO883" s="56"/>
      <c r="HP883" s="56"/>
      <c r="HQ883" s="56"/>
      <c r="HR883" s="56"/>
      <c r="HS883" s="56"/>
      <c r="HT883" s="630"/>
      <c r="HU883" s="630"/>
      <c r="HV883" s="56"/>
      <c r="HW883" s="56"/>
      <c r="HX883" s="56"/>
      <c r="HY883" s="56"/>
      <c r="HZ883" s="56"/>
      <c r="IA883" s="56"/>
      <c r="IB883" s="56"/>
      <c r="IC883" s="56"/>
      <c r="ID883" s="56"/>
      <c r="IE883" s="56"/>
      <c r="IF883" s="56"/>
      <c r="IG883" s="56"/>
      <c r="IH883" s="56"/>
      <c r="II883" s="56"/>
      <c r="IJ883" s="56"/>
      <c r="IK883" s="56"/>
      <c r="IL883" s="56"/>
      <c r="IM883" s="56"/>
      <c r="IN883" s="56"/>
      <c r="IO883" s="56"/>
      <c r="IP883" s="56"/>
      <c r="IQ883" s="56"/>
      <c r="IR883" s="56"/>
      <c r="IS883" s="56"/>
      <c r="IT883" s="56"/>
      <c r="IU883" s="56"/>
      <c r="IV883" s="56"/>
      <c r="IW883" s="56"/>
      <c r="IX883" s="56"/>
      <c r="IY883" s="56"/>
      <c r="IZ883" s="56"/>
      <c r="JA883" s="56"/>
      <c r="JB883" s="56"/>
    </row>
    <row r="884" spans="168:262" ht="19" hidden="1" customHeight="1">
      <c r="FL884" s="56"/>
      <c r="FM884" s="56"/>
      <c r="FN884" s="56"/>
      <c r="FO884" s="56"/>
      <c r="FP884" s="1228"/>
      <c r="FQ884" s="56"/>
      <c r="FR884" s="56"/>
      <c r="FS884" s="56"/>
      <c r="FT884" s="608"/>
      <c r="FU884" s="608"/>
      <c r="FV884" s="56"/>
      <c r="FW884" s="56"/>
      <c r="FX884" s="56"/>
      <c r="FY884" s="56"/>
      <c r="FZ884" s="56"/>
      <c r="GA884" s="56"/>
      <c r="GB884" s="56"/>
      <c r="GC884" s="56"/>
      <c r="GD884" s="56"/>
      <c r="GE884" s="608"/>
      <c r="GF884" s="56"/>
      <c r="GG884" s="56"/>
      <c r="GH884" s="56"/>
      <c r="GI884" s="56"/>
      <c r="GJ884" s="56"/>
      <c r="GK884" s="608"/>
      <c r="GL884" s="608"/>
      <c r="GM884" s="56"/>
      <c r="GN884" s="56"/>
      <c r="GO884" s="56"/>
      <c r="GP884" s="56"/>
      <c r="GQ884" s="56"/>
      <c r="GR884" s="56"/>
      <c r="GS884" s="56"/>
      <c r="GT884" s="56"/>
      <c r="GU884" s="56"/>
      <c r="GV884" s="56"/>
      <c r="GW884" s="56"/>
      <c r="GX884" s="629"/>
      <c r="GY884" s="630"/>
      <c r="GZ884" s="56"/>
      <c r="HA884" s="56"/>
      <c r="HB884" s="56"/>
      <c r="HC884" s="56"/>
      <c r="HD884" s="56"/>
      <c r="HE884" s="56"/>
      <c r="HF884" s="56"/>
      <c r="HG884" s="56"/>
      <c r="HH884" s="56"/>
      <c r="HI884" s="56"/>
      <c r="HJ884" s="56"/>
      <c r="HK884" s="56"/>
      <c r="HL884" s="56"/>
      <c r="HM884" s="56"/>
      <c r="HN884" s="56"/>
      <c r="HO884" s="56"/>
      <c r="HP884" s="56"/>
      <c r="HQ884" s="56"/>
      <c r="HR884" s="56"/>
      <c r="HS884" s="56"/>
      <c r="HT884" s="630"/>
      <c r="HU884" s="630"/>
      <c r="HV884" s="56"/>
      <c r="HW884" s="56"/>
      <c r="HX884" s="56"/>
      <c r="HY884" s="56"/>
      <c r="HZ884" s="56"/>
      <c r="IA884" s="56"/>
      <c r="IB884" s="56"/>
      <c r="IC884" s="56"/>
      <c r="ID884" s="56"/>
      <c r="IE884" s="56"/>
      <c r="IF884" s="56"/>
      <c r="IG884" s="56"/>
      <c r="IH884" s="56"/>
      <c r="II884" s="56"/>
      <c r="IJ884" s="56"/>
      <c r="IK884" s="56"/>
      <c r="IL884" s="56"/>
      <c r="IM884" s="56"/>
      <c r="IN884" s="56"/>
      <c r="IO884" s="56"/>
      <c r="IP884" s="56"/>
      <c r="IQ884" s="56"/>
      <c r="IR884" s="56"/>
      <c r="IS884" s="56"/>
      <c r="IT884" s="56"/>
      <c r="IU884" s="56"/>
      <c r="IV884" s="56"/>
      <c r="IW884" s="56"/>
      <c r="IX884" s="56"/>
      <c r="IY884" s="56"/>
      <c r="IZ884" s="56"/>
      <c r="JA884" s="56"/>
      <c r="JB884" s="56"/>
    </row>
    <row r="885" spans="168:262" ht="19" hidden="1" customHeight="1">
      <c r="FL885" s="56"/>
      <c r="FM885" s="56"/>
      <c r="FN885" s="56"/>
      <c r="FO885" s="56"/>
      <c r="FP885" s="1228"/>
      <c r="FQ885" s="56"/>
      <c r="FR885" s="56"/>
      <c r="FS885" s="56"/>
      <c r="FT885" s="608"/>
      <c r="FU885" s="608"/>
      <c r="FV885" s="56"/>
      <c r="FW885" s="56"/>
      <c r="FX885" s="56"/>
      <c r="FY885" s="56"/>
      <c r="FZ885" s="56"/>
      <c r="GA885" s="56"/>
      <c r="GB885" s="56"/>
      <c r="GC885" s="56"/>
      <c r="GD885" s="56"/>
      <c r="GE885" s="608"/>
      <c r="GF885" s="56"/>
      <c r="GG885" s="56"/>
      <c r="GH885" s="56"/>
      <c r="GI885" s="56"/>
      <c r="GJ885" s="56"/>
      <c r="GK885" s="608"/>
      <c r="GL885" s="608"/>
      <c r="GM885" s="56"/>
      <c r="GN885" s="56"/>
      <c r="GO885" s="56"/>
      <c r="GP885" s="56"/>
      <c r="GQ885" s="56"/>
      <c r="GR885" s="56"/>
      <c r="GS885" s="56"/>
      <c r="GT885" s="56"/>
      <c r="GU885" s="56"/>
      <c r="GV885" s="56"/>
      <c r="GW885" s="56"/>
      <c r="GX885" s="629"/>
      <c r="GY885" s="630"/>
      <c r="GZ885" s="56"/>
      <c r="HA885" s="56"/>
      <c r="HB885" s="56"/>
      <c r="HC885" s="56"/>
      <c r="HD885" s="56"/>
      <c r="HE885" s="56"/>
      <c r="HF885" s="56"/>
      <c r="HG885" s="56"/>
      <c r="HH885" s="56"/>
      <c r="HI885" s="56"/>
      <c r="HJ885" s="56"/>
      <c r="HK885" s="56"/>
      <c r="HL885" s="56"/>
      <c r="HM885" s="56"/>
      <c r="HN885" s="56"/>
      <c r="HO885" s="56"/>
      <c r="HP885" s="56"/>
      <c r="HQ885" s="56"/>
      <c r="HR885" s="56"/>
      <c r="HS885" s="56"/>
      <c r="HT885" s="630"/>
      <c r="HU885" s="630"/>
      <c r="HV885" s="56"/>
      <c r="HW885" s="56"/>
      <c r="HX885" s="56"/>
      <c r="HY885" s="56"/>
      <c r="HZ885" s="56"/>
      <c r="IA885" s="56"/>
      <c r="IB885" s="56"/>
      <c r="IC885" s="56"/>
      <c r="ID885" s="56"/>
      <c r="IE885" s="56"/>
      <c r="IF885" s="56"/>
      <c r="IG885" s="56"/>
      <c r="IH885" s="56"/>
      <c r="II885" s="56"/>
      <c r="IJ885" s="56"/>
      <c r="IK885" s="56"/>
      <c r="IL885" s="56"/>
      <c r="IM885" s="56"/>
      <c r="IN885" s="56"/>
      <c r="IO885" s="56"/>
      <c r="IP885" s="56"/>
      <c r="IQ885" s="56"/>
      <c r="IR885" s="56"/>
      <c r="IS885" s="56"/>
      <c r="IT885" s="56"/>
      <c r="IU885" s="56"/>
      <c r="IV885" s="56"/>
      <c r="IW885" s="56"/>
      <c r="IX885" s="56"/>
      <c r="IY885" s="56"/>
      <c r="IZ885" s="56"/>
      <c r="JA885" s="56"/>
      <c r="JB885" s="56"/>
    </row>
    <row r="886" spans="168:262" ht="19" hidden="1" customHeight="1">
      <c r="FL886" s="56"/>
      <c r="FM886" s="56"/>
      <c r="FN886" s="56"/>
      <c r="FO886" s="56"/>
      <c r="FP886" s="1228"/>
      <c r="FQ886" s="56"/>
      <c r="FR886" s="56"/>
      <c r="FS886" s="56"/>
      <c r="FT886" s="608"/>
      <c r="FU886" s="608"/>
      <c r="FV886" s="56"/>
      <c r="FW886" s="56"/>
      <c r="FX886" s="56"/>
      <c r="FY886" s="56"/>
      <c r="FZ886" s="56"/>
      <c r="GA886" s="56"/>
      <c r="GB886" s="56"/>
      <c r="GC886" s="56"/>
      <c r="GD886" s="56"/>
      <c r="GE886" s="608"/>
      <c r="GF886" s="56"/>
      <c r="GG886" s="56"/>
      <c r="GH886" s="56"/>
      <c r="GI886" s="56"/>
      <c r="GJ886" s="56"/>
      <c r="GK886" s="608"/>
      <c r="GL886" s="608"/>
      <c r="GM886" s="56"/>
      <c r="GN886" s="56"/>
      <c r="GO886" s="56"/>
      <c r="GP886" s="56"/>
      <c r="GQ886" s="56"/>
      <c r="GR886" s="56"/>
      <c r="GS886" s="56"/>
      <c r="GT886" s="56"/>
      <c r="GU886" s="56"/>
      <c r="GV886" s="56"/>
      <c r="GW886" s="56"/>
      <c r="GX886" s="629"/>
      <c r="GY886" s="630"/>
      <c r="GZ886" s="56"/>
      <c r="HA886" s="56"/>
      <c r="HB886" s="56"/>
      <c r="HC886" s="56"/>
      <c r="HD886" s="56"/>
      <c r="HE886" s="56"/>
      <c r="HF886" s="56"/>
      <c r="HG886" s="56"/>
      <c r="HH886" s="56"/>
      <c r="HI886" s="56"/>
      <c r="HJ886" s="56"/>
      <c r="HK886" s="56"/>
      <c r="HL886" s="56"/>
      <c r="HM886" s="56"/>
      <c r="HN886" s="56"/>
      <c r="HO886" s="56"/>
      <c r="HP886" s="56"/>
      <c r="HQ886" s="56"/>
      <c r="HR886" s="56"/>
      <c r="HS886" s="56"/>
      <c r="HT886" s="630"/>
      <c r="HU886" s="630"/>
      <c r="HV886" s="56"/>
      <c r="HW886" s="56"/>
      <c r="HX886" s="56"/>
      <c r="HY886" s="56"/>
      <c r="HZ886" s="56"/>
      <c r="IA886" s="56"/>
      <c r="IB886" s="56"/>
      <c r="IC886" s="56"/>
      <c r="ID886" s="56"/>
      <c r="IE886" s="56"/>
      <c r="IF886" s="56"/>
      <c r="IG886" s="56"/>
      <c r="IH886" s="56"/>
      <c r="II886" s="56"/>
      <c r="IJ886" s="56"/>
      <c r="IK886" s="56"/>
      <c r="IL886" s="56"/>
      <c r="IM886" s="56"/>
      <c r="IN886" s="56"/>
      <c r="IO886" s="56"/>
      <c r="IP886" s="56"/>
      <c r="IQ886" s="56"/>
      <c r="IR886" s="56"/>
      <c r="IS886" s="56"/>
      <c r="IT886" s="56"/>
      <c r="IU886" s="56"/>
      <c r="IV886" s="56"/>
      <c r="IW886" s="56"/>
      <c r="IX886" s="56"/>
      <c r="IY886" s="56"/>
      <c r="IZ886" s="56"/>
      <c r="JA886" s="56"/>
      <c r="JB886" s="56"/>
    </row>
    <row r="887" spans="168:262" ht="19" hidden="1" customHeight="1">
      <c r="FL887" s="56"/>
      <c r="FM887" s="56"/>
      <c r="FN887" s="56"/>
      <c r="FO887" s="56"/>
      <c r="FP887" s="1228"/>
      <c r="FQ887" s="56"/>
      <c r="FR887" s="56"/>
      <c r="FS887" s="56"/>
      <c r="FT887" s="608"/>
      <c r="FU887" s="608"/>
      <c r="FV887" s="56"/>
      <c r="FW887" s="56"/>
      <c r="FX887" s="56"/>
      <c r="FY887" s="56"/>
      <c r="FZ887" s="56"/>
      <c r="GA887" s="56"/>
      <c r="GB887" s="56"/>
      <c r="GC887" s="56"/>
      <c r="GD887" s="56"/>
      <c r="GE887" s="608"/>
      <c r="GF887" s="56"/>
      <c r="GG887" s="56"/>
      <c r="GH887" s="56"/>
      <c r="GI887" s="56"/>
      <c r="GJ887" s="56"/>
      <c r="GK887" s="608"/>
      <c r="GL887" s="608"/>
      <c r="GM887" s="56"/>
      <c r="GN887" s="56"/>
      <c r="GO887" s="56"/>
      <c r="GP887" s="56"/>
      <c r="GQ887" s="56"/>
      <c r="GR887" s="56"/>
      <c r="GS887" s="56"/>
      <c r="GT887" s="56"/>
      <c r="GU887" s="56"/>
      <c r="GV887" s="56"/>
      <c r="GW887" s="56"/>
      <c r="GX887" s="629"/>
      <c r="GY887" s="630"/>
      <c r="GZ887" s="56"/>
      <c r="HA887" s="56"/>
      <c r="HB887" s="56"/>
      <c r="HC887" s="56"/>
      <c r="HD887" s="56"/>
      <c r="HE887" s="56"/>
      <c r="HF887" s="56"/>
      <c r="HG887" s="56"/>
      <c r="HH887" s="56"/>
      <c r="HI887" s="56"/>
      <c r="HJ887" s="56"/>
      <c r="HK887" s="56"/>
      <c r="HL887" s="56"/>
      <c r="HM887" s="56"/>
      <c r="HN887" s="56"/>
      <c r="HO887" s="56"/>
      <c r="HP887" s="56"/>
      <c r="HQ887" s="56"/>
      <c r="HR887" s="56"/>
      <c r="HS887" s="56"/>
      <c r="HT887" s="630"/>
      <c r="HU887" s="630"/>
      <c r="HV887" s="56"/>
      <c r="HW887" s="56"/>
      <c r="HX887" s="56"/>
      <c r="HY887" s="56"/>
      <c r="HZ887" s="56"/>
      <c r="IA887" s="56"/>
      <c r="IB887" s="56"/>
      <c r="IC887" s="56"/>
      <c r="ID887" s="56"/>
      <c r="IE887" s="56"/>
      <c r="IF887" s="56"/>
      <c r="IG887" s="56"/>
      <c r="IH887" s="56"/>
      <c r="II887" s="56"/>
      <c r="IJ887" s="56"/>
      <c r="IK887" s="56"/>
      <c r="IL887" s="56"/>
      <c r="IM887" s="56"/>
      <c r="IN887" s="56"/>
      <c r="IO887" s="56"/>
      <c r="IP887" s="56"/>
      <c r="IQ887" s="56"/>
      <c r="IR887" s="56"/>
      <c r="IS887" s="56"/>
      <c r="IT887" s="56"/>
      <c r="IU887" s="56"/>
      <c r="IV887" s="56"/>
      <c r="IW887" s="56"/>
      <c r="IX887" s="56"/>
      <c r="IY887" s="56"/>
      <c r="IZ887" s="56"/>
      <c r="JA887" s="56"/>
      <c r="JB887" s="56"/>
    </row>
    <row r="888" spans="168:262" ht="19" hidden="1" customHeight="1">
      <c r="FL888" s="56"/>
      <c r="FM888" s="56"/>
      <c r="FN888" s="56"/>
      <c r="FO888" s="56"/>
      <c r="FP888" s="1228"/>
      <c r="FQ888" s="56"/>
      <c r="FR888" s="56"/>
      <c r="FS888" s="56"/>
      <c r="FT888" s="608"/>
      <c r="FU888" s="608"/>
      <c r="FV888" s="56"/>
      <c r="FW888" s="56"/>
      <c r="FX888" s="56"/>
      <c r="FY888" s="56"/>
      <c r="FZ888" s="56"/>
      <c r="GA888" s="56"/>
      <c r="GB888" s="56"/>
      <c r="GC888" s="56"/>
      <c r="GD888" s="56"/>
      <c r="GE888" s="608"/>
      <c r="GF888" s="56"/>
      <c r="GG888" s="56"/>
      <c r="GH888" s="56"/>
      <c r="GI888" s="56"/>
      <c r="GJ888" s="56"/>
      <c r="GK888" s="608"/>
      <c r="GL888" s="608"/>
      <c r="GM888" s="56"/>
      <c r="GN888" s="56"/>
      <c r="GO888" s="56"/>
      <c r="GP888" s="56"/>
      <c r="GQ888" s="56"/>
      <c r="GR888" s="56"/>
      <c r="GS888" s="56"/>
      <c r="GT888" s="56"/>
      <c r="GU888" s="56"/>
      <c r="GV888" s="56"/>
      <c r="GW888" s="56"/>
      <c r="GX888" s="629"/>
      <c r="GY888" s="630"/>
      <c r="GZ888" s="56"/>
      <c r="HA888" s="56"/>
      <c r="HB888" s="56"/>
      <c r="HC888" s="56"/>
      <c r="HD888" s="56"/>
      <c r="HE888" s="56"/>
      <c r="HF888" s="56"/>
      <c r="HG888" s="56"/>
      <c r="HH888" s="56"/>
      <c r="HI888" s="56"/>
      <c r="HJ888" s="56"/>
      <c r="HK888" s="56"/>
      <c r="HL888" s="56"/>
      <c r="HM888" s="56"/>
      <c r="HN888" s="56"/>
      <c r="HO888" s="56"/>
      <c r="HP888" s="56"/>
      <c r="HQ888" s="56"/>
      <c r="HR888" s="56"/>
      <c r="HS888" s="56"/>
      <c r="HT888" s="630"/>
      <c r="HU888" s="630"/>
      <c r="HV888" s="56"/>
      <c r="HW888" s="56"/>
      <c r="HX888" s="56"/>
      <c r="HY888" s="56"/>
      <c r="HZ888" s="56"/>
      <c r="IA888" s="56"/>
      <c r="IB888" s="56"/>
      <c r="IC888" s="56"/>
      <c r="ID888" s="56"/>
      <c r="IE888" s="56"/>
      <c r="IF888" s="56"/>
      <c r="IG888" s="56"/>
      <c r="IH888" s="56"/>
      <c r="II888" s="56"/>
      <c r="IJ888" s="56"/>
      <c r="IK888" s="56"/>
      <c r="IL888" s="56"/>
      <c r="IM888" s="56"/>
      <c r="IN888" s="56"/>
      <c r="IO888" s="56"/>
      <c r="IP888" s="56"/>
      <c r="IQ888" s="56"/>
      <c r="IR888" s="56"/>
      <c r="IS888" s="56"/>
      <c r="IT888" s="56"/>
      <c r="IU888" s="56"/>
      <c r="IV888" s="56"/>
      <c r="IW888" s="56"/>
      <c r="IX888" s="56"/>
      <c r="IY888" s="56"/>
      <c r="IZ888" s="56"/>
      <c r="JA888" s="56"/>
      <c r="JB888" s="56"/>
    </row>
    <row r="889" spans="168:262" ht="19" hidden="1" customHeight="1">
      <c r="FL889" s="56"/>
      <c r="FM889" s="56"/>
      <c r="FN889" s="56"/>
      <c r="FO889" s="56"/>
      <c r="FP889" s="1228"/>
      <c r="FQ889" s="56"/>
      <c r="FR889" s="56"/>
      <c r="FS889" s="56"/>
      <c r="FT889" s="608"/>
      <c r="FU889" s="608"/>
      <c r="FV889" s="56"/>
      <c r="FW889" s="56"/>
      <c r="FX889" s="56"/>
      <c r="FY889" s="56"/>
      <c r="FZ889" s="56"/>
      <c r="GA889" s="56"/>
      <c r="GB889" s="56"/>
      <c r="GC889" s="56"/>
      <c r="GD889" s="56"/>
      <c r="GE889" s="608"/>
      <c r="GF889" s="56"/>
      <c r="GG889" s="56"/>
      <c r="GH889" s="56"/>
      <c r="GI889" s="56"/>
      <c r="GJ889" s="56"/>
      <c r="GK889" s="608"/>
      <c r="GL889" s="608"/>
      <c r="GM889" s="56"/>
      <c r="GN889" s="56"/>
      <c r="GO889" s="56"/>
      <c r="GP889" s="56"/>
      <c r="GQ889" s="56"/>
      <c r="GR889" s="56"/>
      <c r="GS889" s="56"/>
      <c r="GT889" s="56"/>
      <c r="GU889" s="56"/>
      <c r="GV889" s="56"/>
      <c r="GW889" s="56"/>
      <c r="GX889" s="629"/>
      <c r="GY889" s="630"/>
      <c r="GZ889" s="56"/>
      <c r="HA889" s="56"/>
      <c r="HB889" s="56"/>
      <c r="HC889" s="56"/>
      <c r="HD889" s="56"/>
      <c r="HE889" s="56"/>
      <c r="HF889" s="56"/>
      <c r="HG889" s="56"/>
      <c r="HH889" s="56"/>
      <c r="HI889" s="56"/>
      <c r="HJ889" s="56"/>
      <c r="HK889" s="56"/>
      <c r="HL889" s="56"/>
      <c r="HM889" s="56"/>
      <c r="HN889" s="56"/>
      <c r="HO889" s="56"/>
      <c r="HP889" s="56"/>
      <c r="HQ889" s="56"/>
      <c r="HR889" s="56"/>
      <c r="HS889" s="56"/>
      <c r="HT889" s="630"/>
      <c r="HU889" s="630"/>
      <c r="HV889" s="56"/>
      <c r="HW889" s="56"/>
      <c r="HX889" s="56"/>
      <c r="HY889" s="56"/>
      <c r="HZ889" s="56"/>
      <c r="IA889" s="56"/>
      <c r="IB889" s="56"/>
      <c r="IC889" s="56"/>
      <c r="ID889" s="56"/>
      <c r="IE889" s="56"/>
      <c r="IF889" s="56"/>
      <c r="IG889" s="56"/>
      <c r="IH889" s="56"/>
      <c r="II889" s="56"/>
      <c r="IJ889" s="56"/>
      <c r="IK889" s="56"/>
      <c r="IL889" s="56"/>
      <c r="IM889" s="56"/>
      <c r="IN889" s="56"/>
      <c r="IO889" s="56"/>
      <c r="IP889" s="56"/>
      <c r="IQ889" s="56"/>
      <c r="IR889" s="56"/>
      <c r="IS889" s="56"/>
      <c r="IT889" s="56"/>
      <c r="IU889" s="56"/>
      <c r="IV889" s="56"/>
      <c r="IW889" s="56"/>
      <c r="IX889" s="56"/>
      <c r="IY889" s="56"/>
      <c r="IZ889" s="56"/>
      <c r="JA889" s="56"/>
      <c r="JB889" s="56"/>
    </row>
    <row r="890" spans="168:262" ht="19" hidden="1" customHeight="1">
      <c r="FL890" s="56"/>
      <c r="FM890" s="56"/>
      <c r="FN890" s="56"/>
      <c r="FO890" s="56"/>
      <c r="FP890" s="1228"/>
      <c r="FQ890" s="56"/>
      <c r="FR890" s="56"/>
      <c r="FS890" s="56"/>
      <c r="FT890" s="608"/>
      <c r="FU890" s="608"/>
      <c r="FV890" s="56"/>
      <c r="FW890" s="56"/>
      <c r="FX890" s="56"/>
      <c r="FY890" s="56"/>
      <c r="FZ890" s="56"/>
      <c r="GA890" s="56"/>
      <c r="GB890" s="56"/>
      <c r="GC890" s="56"/>
      <c r="GD890" s="56"/>
      <c r="GE890" s="608"/>
      <c r="GF890" s="56"/>
      <c r="GG890" s="56"/>
      <c r="GH890" s="56"/>
      <c r="GI890" s="56"/>
      <c r="GJ890" s="56"/>
      <c r="GK890" s="608"/>
      <c r="GL890" s="608"/>
      <c r="GM890" s="56"/>
      <c r="GN890" s="56"/>
      <c r="GO890" s="56"/>
      <c r="GP890" s="56"/>
      <c r="GQ890" s="56"/>
      <c r="GR890" s="56"/>
      <c r="GS890" s="56"/>
      <c r="GT890" s="56"/>
      <c r="GU890" s="56"/>
      <c r="GV890" s="56"/>
      <c r="GW890" s="56"/>
      <c r="GX890" s="629"/>
      <c r="GY890" s="630"/>
      <c r="GZ890" s="56"/>
      <c r="HA890" s="56"/>
      <c r="HB890" s="56"/>
      <c r="HC890" s="56"/>
      <c r="HD890" s="56"/>
      <c r="HE890" s="56"/>
      <c r="HF890" s="56"/>
      <c r="HG890" s="56"/>
      <c r="HH890" s="56"/>
      <c r="HI890" s="56"/>
      <c r="HJ890" s="56"/>
      <c r="HK890" s="56"/>
      <c r="HL890" s="56"/>
      <c r="HM890" s="56"/>
      <c r="HN890" s="56"/>
      <c r="HO890" s="56"/>
      <c r="HP890" s="56"/>
      <c r="HQ890" s="56"/>
      <c r="HR890" s="56"/>
      <c r="HS890" s="56"/>
      <c r="HT890" s="630"/>
      <c r="HU890" s="630"/>
      <c r="HV890" s="56"/>
      <c r="HW890" s="56"/>
      <c r="HX890" s="56"/>
      <c r="HY890" s="56"/>
      <c r="HZ890" s="56"/>
      <c r="IA890" s="56"/>
      <c r="IB890" s="56"/>
      <c r="IC890" s="56"/>
      <c r="ID890" s="56"/>
      <c r="IE890" s="56"/>
      <c r="IF890" s="56"/>
      <c r="IG890" s="56"/>
      <c r="IH890" s="56"/>
      <c r="II890" s="56"/>
      <c r="IJ890" s="56"/>
      <c r="IK890" s="56"/>
      <c r="IL890" s="56"/>
      <c r="IM890" s="56"/>
      <c r="IN890" s="56"/>
      <c r="IO890" s="56"/>
      <c r="IP890" s="56"/>
      <c r="IQ890" s="56"/>
      <c r="IR890" s="56"/>
      <c r="IS890" s="56"/>
      <c r="IT890" s="56"/>
      <c r="IU890" s="56"/>
      <c r="IV890" s="56"/>
      <c r="IW890" s="56"/>
      <c r="IX890" s="56"/>
      <c r="IY890" s="56"/>
      <c r="IZ890" s="56"/>
      <c r="JA890" s="56"/>
      <c r="JB890" s="56"/>
    </row>
    <row r="891" spans="168:262" ht="19" hidden="1" customHeight="1">
      <c r="FL891" s="56"/>
      <c r="FM891" s="56"/>
      <c r="FN891" s="56"/>
      <c r="FO891" s="56"/>
      <c r="FP891" s="1228"/>
      <c r="FQ891" s="56"/>
      <c r="FR891" s="56"/>
      <c r="FS891" s="56"/>
      <c r="FT891" s="608"/>
      <c r="FU891" s="608"/>
      <c r="FV891" s="56"/>
      <c r="FW891" s="56"/>
      <c r="FX891" s="56"/>
      <c r="FY891" s="56"/>
      <c r="FZ891" s="56"/>
      <c r="GA891" s="56"/>
      <c r="GB891" s="56"/>
      <c r="GC891" s="56"/>
      <c r="GD891" s="56"/>
      <c r="GE891" s="608"/>
      <c r="GF891" s="56"/>
      <c r="GG891" s="56"/>
      <c r="GH891" s="56"/>
      <c r="GI891" s="56"/>
      <c r="GJ891" s="56"/>
      <c r="GK891" s="608"/>
      <c r="GL891" s="608"/>
      <c r="GM891" s="56"/>
      <c r="GN891" s="56"/>
      <c r="GO891" s="56"/>
      <c r="GP891" s="56"/>
      <c r="GQ891" s="56"/>
      <c r="GR891" s="56"/>
      <c r="GS891" s="56"/>
      <c r="GT891" s="56"/>
      <c r="GU891" s="56"/>
      <c r="GV891" s="56"/>
      <c r="GW891" s="56"/>
      <c r="GX891" s="629"/>
      <c r="GY891" s="630"/>
      <c r="GZ891" s="56"/>
      <c r="HA891" s="56"/>
      <c r="HB891" s="56"/>
      <c r="HC891" s="56"/>
      <c r="HD891" s="56"/>
      <c r="HE891" s="56"/>
      <c r="HF891" s="56"/>
      <c r="HG891" s="56"/>
      <c r="HH891" s="56"/>
      <c r="HI891" s="56"/>
      <c r="HJ891" s="56"/>
      <c r="HK891" s="56"/>
      <c r="HL891" s="56"/>
      <c r="HM891" s="56"/>
      <c r="HN891" s="56"/>
      <c r="HO891" s="56"/>
      <c r="HP891" s="56"/>
      <c r="HQ891" s="56"/>
      <c r="HR891" s="56"/>
      <c r="HS891" s="56"/>
      <c r="HT891" s="630"/>
      <c r="HU891" s="630"/>
      <c r="HV891" s="56"/>
      <c r="HW891" s="56"/>
      <c r="HX891" s="56"/>
      <c r="HY891" s="56"/>
      <c r="HZ891" s="56"/>
      <c r="IA891" s="56"/>
      <c r="IB891" s="56"/>
      <c r="IC891" s="56"/>
      <c r="ID891" s="56"/>
      <c r="IE891" s="56"/>
      <c r="IF891" s="56"/>
      <c r="IG891" s="56"/>
      <c r="IH891" s="56"/>
      <c r="II891" s="56"/>
      <c r="IJ891" s="56"/>
      <c r="IK891" s="56"/>
      <c r="IL891" s="56"/>
      <c r="IM891" s="56"/>
      <c r="IN891" s="56"/>
      <c r="IO891" s="56"/>
      <c r="IP891" s="56"/>
      <c r="IQ891" s="56"/>
      <c r="IR891" s="56"/>
      <c r="IS891" s="56"/>
      <c r="IT891" s="56"/>
      <c r="IU891" s="56"/>
      <c r="IV891" s="56"/>
      <c r="IW891" s="56"/>
      <c r="IX891" s="56"/>
      <c r="IY891" s="56"/>
      <c r="IZ891" s="56"/>
      <c r="JA891" s="56"/>
      <c r="JB891" s="56"/>
    </row>
    <row r="892" spans="168:262" ht="19" hidden="1" customHeight="1">
      <c r="FL892" s="56"/>
      <c r="FM892" s="56"/>
      <c r="FN892" s="56"/>
      <c r="FO892" s="56"/>
      <c r="FP892" s="1228"/>
      <c r="FQ892" s="56"/>
      <c r="FR892" s="56"/>
      <c r="FS892" s="56"/>
      <c r="FT892" s="608"/>
      <c r="FU892" s="608"/>
      <c r="FV892" s="56"/>
      <c r="FW892" s="56"/>
      <c r="FX892" s="56"/>
      <c r="FY892" s="56"/>
      <c r="FZ892" s="56"/>
      <c r="GA892" s="56"/>
      <c r="GB892" s="56"/>
      <c r="GC892" s="56"/>
      <c r="GD892" s="56"/>
      <c r="GE892" s="608"/>
      <c r="GF892" s="56"/>
      <c r="GG892" s="56"/>
      <c r="GH892" s="56"/>
      <c r="GI892" s="56"/>
      <c r="GJ892" s="56"/>
      <c r="GK892" s="608"/>
      <c r="GL892" s="608"/>
      <c r="GM892" s="56"/>
      <c r="GN892" s="56"/>
      <c r="GO892" s="56"/>
      <c r="GP892" s="56"/>
      <c r="GQ892" s="56"/>
      <c r="GR892" s="56"/>
      <c r="GS892" s="56"/>
      <c r="GT892" s="56"/>
      <c r="GU892" s="56"/>
      <c r="GV892" s="56"/>
      <c r="GW892" s="56"/>
      <c r="GX892" s="629"/>
      <c r="GY892" s="630"/>
      <c r="GZ892" s="56"/>
      <c r="HA892" s="56"/>
      <c r="HB892" s="56"/>
      <c r="HC892" s="56"/>
      <c r="HD892" s="56"/>
      <c r="HE892" s="56"/>
      <c r="HF892" s="56"/>
      <c r="HG892" s="56"/>
      <c r="HH892" s="56"/>
      <c r="HI892" s="56"/>
      <c r="HJ892" s="56"/>
      <c r="HK892" s="56"/>
      <c r="HL892" s="56"/>
      <c r="HM892" s="56"/>
      <c r="HN892" s="56"/>
      <c r="HO892" s="56"/>
      <c r="HP892" s="56"/>
      <c r="HQ892" s="56"/>
      <c r="HR892" s="56"/>
      <c r="HS892" s="56"/>
      <c r="HT892" s="630"/>
      <c r="HU892" s="630"/>
      <c r="HV892" s="56"/>
      <c r="HW892" s="56"/>
      <c r="HX892" s="56"/>
      <c r="HY892" s="56"/>
      <c r="HZ892" s="56"/>
      <c r="IA892" s="56"/>
      <c r="IB892" s="56"/>
      <c r="IC892" s="56"/>
      <c r="ID892" s="56"/>
      <c r="IE892" s="56"/>
      <c r="IF892" s="56"/>
      <c r="IG892" s="56"/>
      <c r="IH892" s="56"/>
      <c r="II892" s="56"/>
      <c r="IJ892" s="56"/>
      <c r="IK892" s="56"/>
      <c r="IL892" s="56"/>
      <c r="IM892" s="56"/>
      <c r="IN892" s="56"/>
      <c r="IO892" s="56"/>
      <c r="IP892" s="56"/>
      <c r="IQ892" s="56"/>
      <c r="IR892" s="56"/>
      <c r="IS892" s="56"/>
      <c r="IT892" s="56"/>
      <c r="IU892" s="56"/>
      <c r="IV892" s="56"/>
      <c r="IW892" s="56"/>
      <c r="IX892" s="56"/>
      <c r="IY892" s="56"/>
      <c r="IZ892" s="56"/>
      <c r="JA892" s="56"/>
      <c r="JB892" s="56"/>
    </row>
    <row r="893" spans="168:262" ht="19" hidden="1" customHeight="1">
      <c r="FL893" s="56"/>
      <c r="FM893" s="56"/>
      <c r="FN893" s="56"/>
      <c r="FO893" s="56"/>
      <c r="FP893" s="1228"/>
      <c r="FQ893" s="56"/>
      <c r="FR893" s="56"/>
      <c r="FS893" s="56"/>
      <c r="FT893" s="608"/>
      <c r="FU893" s="608"/>
      <c r="FV893" s="56"/>
      <c r="FW893" s="56"/>
      <c r="FX893" s="56"/>
      <c r="FY893" s="56"/>
      <c r="FZ893" s="56"/>
      <c r="GA893" s="56"/>
      <c r="GB893" s="56"/>
      <c r="GC893" s="56"/>
      <c r="GD893" s="56"/>
      <c r="GE893" s="608"/>
      <c r="GF893" s="56"/>
      <c r="GG893" s="56"/>
      <c r="GH893" s="56"/>
      <c r="GI893" s="56"/>
      <c r="GJ893" s="56"/>
      <c r="GK893" s="608"/>
      <c r="GL893" s="608"/>
      <c r="GM893" s="56"/>
      <c r="GN893" s="56"/>
      <c r="GO893" s="56"/>
      <c r="GP893" s="56"/>
      <c r="GQ893" s="56"/>
      <c r="GR893" s="56"/>
      <c r="GS893" s="56"/>
      <c r="GT893" s="56"/>
      <c r="GU893" s="56"/>
      <c r="GV893" s="56"/>
      <c r="GW893" s="56"/>
      <c r="GX893" s="629"/>
      <c r="GY893" s="630"/>
      <c r="GZ893" s="56"/>
      <c r="HA893" s="56"/>
      <c r="HB893" s="56"/>
      <c r="HC893" s="56"/>
      <c r="HD893" s="56"/>
      <c r="HE893" s="56"/>
      <c r="HF893" s="56"/>
      <c r="HG893" s="56"/>
      <c r="HH893" s="56"/>
      <c r="HI893" s="56"/>
      <c r="HJ893" s="56"/>
      <c r="HK893" s="56"/>
      <c r="HL893" s="56"/>
      <c r="HM893" s="56"/>
      <c r="HN893" s="56"/>
      <c r="HO893" s="56"/>
      <c r="HP893" s="56"/>
      <c r="HQ893" s="56"/>
      <c r="HR893" s="56"/>
      <c r="HS893" s="56"/>
      <c r="HT893" s="630"/>
      <c r="HU893" s="630"/>
      <c r="HV893" s="56"/>
      <c r="HW893" s="56"/>
      <c r="HX893" s="56"/>
      <c r="HY893" s="56"/>
      <c r="HZ893" s="56"/>
      <c r="IA893" s="56"/>
      <c r="IB893" s="56"/>
      <c r="IC893" s="56"/>
      <c r="ID893" s="56"/>
      <c r="IE893" s="56"/>
      <c r="IF893" s="56"/>
      <c r="IG893" s="56"/>
      <c r="IH893" s="56"/>
      <c r="II893" s="56"/>
      <c r="IJ893" s="56"/>
      <c r="IK893" s="56"/>
      <c r="IL893" s="56"/>
      <c r="IM893" s="56"/>
      <c r="IN893" s="56"/>
      <c r="IO893" s="56"/>
      <c r="IP893" s="56"/>
      <c r="IQ893" s="56"/>
      <c r="IR893" s="56"/>
      <c r="IS893" s="56"/>
      <c r="IT893" s="56"/>
      <c r="IU893" s="56"/>
      <c r="IV893" s="56"/>
      <c r="IW893" s="56"/>
      <c r="IX893" s="56"/>
      <c r="IY893" s="56"/>
      <c r="IZ893" s="56"/>
      <c r="JA893" s="56"/>
      <c r="JB893" s="56"/>
    </row>
    <row r="894" spans="168:262" ht="19" hidden="1" customHeight="1">
      <c r="FL894" s="56"/>
      <c r="FM894" s="56"/>
      <c r="FN894" s="56"/>
      <c r="FO894" s="56"/>
      <c r="FP894" s="1228"/>
      <c r="FQ894" s="56"/>
      <c r="FR894" s="56"/>
      <c r="FS894" s="56"/>
      <c r="FT894" s="608"/>
      <c r="FU894" s="608"/>
      <c r="FV894" s="56"/>
      <c r="FW894" s="56"/>
      <c r="FX894" s="56"/>
      <c r="FY894" s="56"/>
      <c r="FZ894" s="56"/>
      <c r="GA894" s="56"/>
      <c r="GB894" s="56"/>
      <c r="GC894" s="56"/>
      <c r="GD894" s="56"/>
      <c r="GE894" s="608"/>
      <c r="GF894" s="56"/>
      <c r="GG894" s="56"/>
      <c r="GH894" s="56"/>
      <c r="GI894" s="56"/>
      <c r="GJ894" s="56"/>
      <c r="GK894" s="608"/>
      <c r="GL894" s="608"/>
      <c r="GM894" s="56"/>
      <c r="GN894" s="56"/>
      <c r="GO894" s="56"/>
      <c r="GP894" s="56"/>
      <c r="GQ894" s="56"/>
      <c r="GR894" s="56"/>
      <c r="GS894" s="56"/>
      <c r="GT894" s="56"/>
      <c r="GU894" s="56"/>
      <c r="GV894" s="56"/>
      <c r="GW894" s="56"/>
      <c r="GX894" s="629"/>
      <c r="GY894" s="630"/>
      <c r="GZ894" s="56"/>
      <c r="HA894" s="56"/>
      <c r="HB894" s="56"/>
      <c r="HC894" s="56"/>
      <c r="HD894" s="56"/>
      <c r="HE894" s="56"/>
      <c r="HF894" s="56"/>
      <c r="HG894" s="56"/>
      <c r="HH894" s="56"/>
      <c r="HI894" s="56"/>
      <c r="HJ894" s="56"/>
      <c r="HK894" s="56"/>
      <c r="HL894" s="56"/>
      <c r="HM894" s="56"/>
      <c r="HN894" s="56"/>
      <c r="HO894" s="56"/>
      <c r="HP894" s="56"/>
      <c r="HQ894" s="56"/>
      <c r="HR894" s="56"/>
      <c r="HS894" s="56"/>
      <c r="HT894" s="630"/>
      <c r="HU894" s="630"/>
      <c r="HV894" s="56"/>
      <c r="HW894" s="56"/>
      <c r="HX894" s="56"/>
      <c r="HY894" s="56"/>
      <c r="HZ894" s="56"/>
      <c r="IA894" s="56"/>
      <c r="IB894" s="56"/>
      <c r="IC894" s="56"/>
      <c r="ID894" s="56"/>
      <c r="IE894" s="56"/>
      <c r="IF894" s="56"/>
      <c r="IG894" s="56"/>
      <c r="IH894" s="56"/>
      <c r="II894" s="56"/>
      <c r="IJ894" s="56"/>
      <c r="IK894" s="56"/>
      <c r="IL894" s="56"/>
      <c r="IM894" s="56"/>
      <c r="IN894" s="56"/>
      <c r="IO894" s="56"/>
      <c r="IP894" s="56"/>
      <c r="IQ894" s="56"/>
      <c r="IR894" s="56"/>
      <c r="IS894" s="56"/>
      <c r="IT894" s="56"/>
      <c r="IU894" s="56"/>
      <c r="IV894" s="56"/>
      <c r="IW894" s="56"/>
      <c r="IX894" s="56"/>
      <c r="IY894" s="56"/>
      <c r="IZ894" s="56"/>
      <c r="JA894" s="56"/>
      <c r="JB894" s="56"/>
    </row>
    <row r="895" spans="168:262" ht="19" hidden="1" customHeight="1">
      <c r="FL895" s="56"/>
      <c r="FM895" s="56"/>
      <c r="FN895" s="56"/>
      <c r="FO895" s="56"/>
      <c r="FP895" s="1228"/>
      <c r="FQ895" s="56"/>
      <c r="FR895" s="56"/>
      <c r="FS895" s="56"/>
      <c r="FT895" s="608"/>
      <c r="FU895" s="608"/>
      <c r="FV895" s="56"/>
      <c r="FW895" s="56"/>
      <c r="FX895" s="56"/>
      <c r="FY895" s="56"/>
      <c r="FZ895" s="56"/>
      <c r="GA895" s="56"/>
      <c r="GB895" s="56"/>
      <c r="GC895" s="56"/>
      <c r="GD895" s="56"/>
      <c r="GE895" s="608"/>
      <c r="GF895" s="56"/>
      <c r="GG895" s="56"/>
      <c r="GH895" s="56"/>
      <c r="GI895" s="56"/>
      <c r="GJ895" s="56"/>
      <c r="GK895" s="608"/>
      <c r="GL895" s="608"/>
      <c r="GM895" s="56"/>
      <c r="GN895" s="56"/>
      <c r="GO895" s="56"/>
      <c r="GP895" s="56"/>
      <c r="GQ895" s="56"/>
      <c r="GR895" s="56"/>
      <c r="GS895" s="56"/>
      <c r="GT895" s="56"/>
      <c r="GU895" s="56"/>
      <c r="GV895" s="56"/>
      <c r="GW895" s="56"/>
      <c r="GX895" s="629"/>
      <c r="GY895" s="630"/>
      <c r="GZ895" s="56"/>
      <c r="HA895" s="56"/>
      <c r="HB895" s="56"/>
      <c r="HC895" s="56"/>
      <c r="HD895" s="56"/>
      <c r="HE895" s="56"/>
      <c r="HF895" s="56"/>
      <c r="HG895" s="56"/>
      <c r="HH895" s="56"/>
      <c r="HI895" s="56"/>
      <c r="HJ895" s="56"/>
      <c r="HK895" s="56"/>
      <c r="HL895" s="56"/>
      <c r="HM895" s="56"/>
      <c r="HN895" s="56"/>
      <c r="HO895" s="56"/>
      <c r="HP895" s="56"/>
      <c r="HQ895" s="56"/>
      <c r="HR895" s="56"/>
      <c r="HS895" s="56"/>
      <c r="HT895" s="630"/>
      <c r="HU895" s="630"/>
      <c r="HV895" s="56"/>
      <c r="HW895" s="56"/>
      <c r="HX895" s="56"/>
      <c r="HY895" s="56"/>
      <c r="HZ895" s="56"/>
      <c r="IA895" s="56"/>
      <c r="IB895" s="56"/>
      <c r="IC895" s="56"/>
      <c r="ID895" s="56"/>
      <c r="IE895" s="56"/>
      <c r="IF895" s="56"/>
      <c r="IG895" s="56"/>
      <c r="IH895" s="56"/>
      <c r="II895" s="56"/>
      <c r="IJ895" s="56"/>
      <c r="IK895" s="56"/>
      <c r="IL895" s="56"/>
      <c r="IM895" s="56"/>
      <c r="IN895" s="56"/>
      <c r="IO895" s="56"/>
      <c r="IP895" s="56"/>
      <c r="IQ895" s="56"/>
      <c r="IR895" s="56"/>
      <c r="IS895" s="56"/>
      <c r="IT895" s="56"/>
      <c r="IU895" s="56"/>
      <c r="IV895" s="56"/>
      <c r="IW895" s="56"/>
      <c r="IX895" s="56"/>
      <c r="IY895" s="56"/>
      <c r="IZ895" s="56"/>
      <c r="JA895" s="56"/>
      <c r="JB895" s="56"/>
    </row>
    <row r="896" spans="168:262" ht="19" hidden="1" customHeight="1">
      <c r="FL896" s="56"/>
      <c r="FM896" s="56"/>
      <c r="FN896" s="56"/>
      <c r="FO896" s="56"/>
      <c r="FP896" s="1228"/>
      <c r="FQ896" s="56"/>
      <c r="FR896" s="56"/>
      <c r="FS896" s="56"/>
      <c r="FT896" s="608"/>
      <c r="FU896" s="608"/>
      <c r="FV896" s="56"/>
      <c r="FW896" s="56"/>
      <c r="FX896" s="56"/>
      <c r="FY896" s="56"/>
      <c r="FZ896" s="56"/>
      <c r="GA896" s="56"/>
      <c r="GB896" s="56"/>
      <c r="GC896" s="56"/>
      <c r="GD896" s="56"/>
      <c r="GE896" s="608"/>
      <c r="GF896" s="56"/>
      <c r="GG896" s="56"/>
      <c r="GH896" s="56"/>
      <c r="GI896" s="56"/>
      <c r="GJ896" s="56"/>
      <c r="GK896" s="608"/>
      <c r="GL896" s="608"/>
      <c r="GM896" s="56"/>
      <c r="GN896" s="56"/>
      <c r="GO896" s="56"/>
      <c r="GP896" s="56"/>
      <c r="GQ896" s="56"/>
      <c r="GR896" s="56"/>
      <c r="GS896" s="56"/>
      <c r="GT896" s="56"/>
      <c r="GU896" s="56"/>
      <c r="GV896" s="56"/>
      <c r="GW896" s="56"/>
      <c r="GX896" s="629"/>
      <c r="GY896" s="630"/>
      <c r="GZ896" s="56"/>
      <c r="HA896" s="56"/>
      <c r="HB896" s="56"/>
      <c r="HC896" s="56"/>
      <c r="HD896" s="56"/>
      <c r="HE896" s="56"/>
      <c r="HF896" s="56"/>
      <c r="HG896" s="56"/>
      <c r="HH896" s="56"/>
      <c r="HI896" s="56"/>
      <c r="HJ896" s="56"/>
      <c r="HK896" s="56"/>
      <c r="HL896" s="56"/>
      <c r="HM896" s="56"/>
      <c r="HN896" s="56"/>
      <c r="HO896" s="56"/>
      <c r="HP896" s="56"/>
      <c r="HQ896" s="56"/>
      <c r="HR896" s="56"/>
      <c r="HS896" s="56"/>
      <c r="HT896" s="630"/>
      <c r="HU896" s="630"/>
      <c r="HV896" s="56"/>
      <c r="HW896" s="56"/>
      <c r="HX896" s="56"/>
      <c r="HY896" s="56"/>
      <c r="HZ896" s="56"/>
      <c r="IA896" s="56"/>
      <c r="IB896" s="56"/>
      <c r="IC896" s="56"/>
      <c r="ID896" s="56"/>
      <c r="IE896" s="56"/>
      <c r="IF896" s="56"/>
      <c r="IG896" s="56"/>
      <c r="IH896" s="56"/>
      <c r="II896" s="56"/>
      <c r="IJ896" s="56"/>
      <c r="IK896" s="56"/>
      <c r="IL896" s="56"/>
      <c r="IM896" s="56"/>
      <c r="IN896" s="56"/>
      <c r="IO896" s="56"/>
      <c r="IP896" s="56"/>
      <c r="IQ896" s="56"/>
      <c r="IR896" s="56"/>
      <c r="IS896" s="56"/>
      <c r="IT896" s="56"/>
      <c r="IU896" s="56"/>
      <c r="IV896" s="56"/>
      <c r="IW896" s="56"/>
      <c r="IX896" s="56"/>
      <c r="IY896" s="56"/>
      <c r="IZ896" s="56"/>
      <c r="JA896" s="56"/>
      <c r="JB896" s="56"/>
    </row>
    <row r="897" spans="168:262" ht="19" hidden="1" customHeight="1">
      <c r="FL897" s="56"/>
      <c r="FM897" s="56"/>
      <c r="FN897" s="56"/>
      <c r="FO897" s="56"/>
      <c r="FP897" s="1228"/>
      <c r="FQ897" s="56"/>
      <c r="FR897" s="56"/>
      <c r="FS897" s="56"/>
      <c r="FT897" s="608"/>
      <c r="FU897" s="608"/>
      <c r="FV897" s="56"/>
      <c r="FW897" s="56"/>
      <c r="FX897" s="56"/>
      <c r="FY897" s="56"/>
      <c r="FZ897" s="56"/>
      <c r="GA897" s="56"/>
      <c r="GB897" s="56"/>
      <c r="GC897" s="56"/>
      <c r="GD897" s="56"/>
      <c r="GE897" s="608"/>
      <c r="GF897" s="56"/>
      <c r="GG897" s="56"/>
      <c r="GH897" s="56"/>
      <c r="GI897" s="56"/>
      <c r="GJ897" s="56"/>
      <c r="GK897" s="608"/>
      <c r="GL897" s="608"/>
      <c r="GM897" s="56"/>
      <c r="GN897" s="56"/>
      <c r="GO897" s="56"/>
      <c r="GP897" s="56"/>
      <c r="GQ897" s="56"/>
      <c r="GR897" s="56"/>
      <c r="GS897" s="56"/>
      <c r="GT897" s="56"/>
      <c r="GU897" s="56"/>
      <c r="GV897" s="56"/>
      <c r="GW897" s="56"/>
      <c r="GX897" s="629"/>
      <c r="GY897" s="630"/>
      <c r="GZ897" s="56"/>
      <c r="HA897" s="56"/>
      <c r="HB897" s="56"/>
      <c r="HC897" s="56"/>
      <c r="HD897" s="56"/>
      <c r="HE897" s="56"/>
      <c r="HF897" s="56"/>
      <c r="HG897" s="56"/>
      <c r="HH897" s="56"/>
      <c r="HI897" s="56"/>
      <c r="HJ897" s="56"/>
      <c r="HK897" s="56"/>
      <c r="HL897" s="56"/>
      <c r="HM897" s="56"/>
      <c r="HN897" s="56"/>
      <c r="HO897" s="56"/>
      <c r="HP897" s="56"/>
      <c r="HQ897" s="56"/>
      <c r="HR897" s="56"/>
      <c r="HS897" s="56"/>
      <c r="HT897" s="630"/>
      <c r="HU897" s="630"/>
      <c r="HV897" s="56"/>
      <c r="HW897" s="56"/>
      <c r="HX897" s="56"/>
      <c r="HY897" s="56"/>
      <c r="HZ897" s="56"/>
      <c r="IA897" s="56"/>
      <c r="IB897" s="56"/>
      <c r="IC897" s="56"/>
      <c r="ID897" s="56"/>
      <c r="IE897" s="56"/>
      <c r="IF897" s="56"/>
      <c r="IG897" s="56"/>
      <c r="IH897" s="56"/>
      <c r="II897" s="56"/>
      <c r="IJ897" s="56"/>
      <c r="IK897" s="56"/>
      <c r="IL897" s="56"/>
      <c r="IM897" s="56"/>
      <c r="IN897" s="56"/>
      <c r="IO897" s="56"/>
      <c r="IP897" s="56"/>
      <c r="IQ897" s="56"/>
      <c r="IR897" s="56"/>
      <c r="IS897" s="56"/>
      <c r="IT897" s="56"/>
      <c r="IU897" s="56"/>
      <c r="IV897" s="56"/>
      <c r="IW897" s="56"/>
      <c r="IX897" s="56"/>
      <c r="IY897" s="56"/>
      <c r="IZ897" s="56"/>
      <c r="JA897" s="56"/>
      <c r="JB897" s="56"/>
    </row>
    <row r="898" spans="168:262" ht="19" hidden="1" customHeight="1">
      <c r="FL898" s="56"/>
      <c r="FM898" s="56"/>
      <c r="FN898" s="56"/>
      <c r="FO898" s="56"/>
      <c r="FP898" s="1228"/>
      <c r="FQ898" s="56"/>
      <c r="FR898" s="56"/>
      <c r="FS898" s="56"/>
      <c r="FT898" s="608"/>
      <c r="FU898" s="608"/>
      <c r="FV898" s="56"/>
      <c r="FW898" s="56"/>
      <c r="FX898" s="56"/>
      <c r="FY898" s="56"/>
      <c r="FZ898" s="56"/>
      <c r="GA898" s="56"/>
      <c r="GB898" s="56"/>
      <c r="GC898" s="56"/>
      <c r="GD898" s="56"/>
      <c r="GE898" s="608"/>
      <c r="GF898" s="56"/>
      <c r="GG898" s="56"/>
      <c r="GH898" s="56"/>
      <c r="GI898" s="56"/>
      <c r="GJ898" s="56"/>
      <c r="GK898" s="608"/>
      <c r="GL898" s="608"/>
      <c r="GM898" s="56"/>
      <c r="GN898" s="56"/>
      <c r="GO898" s="56"/>
      <c r="GP898" s="56"/>
      <c r="GQ898" s="56"/>
      <c r="GR898" s="56"/>
      <c r="GS898" s="56"/>
      <c r="GT898" s="56"/>
      <c r="GU898" s="56"/>
      <c r="GV898" s="56"/>
      <c r="GW898" s="56"/>
      <c r="GX898" s="629"/>
      <c r="GY898" s="630"/>
      <c r="GZ898" s="56"/>
      <c r="HA898" s="56"/>
      <c r="HB898" s="56"/>
      <c r="HC898" s="56"/>
      <c r="HD898" s="56"/>
      <c r="HE898" s="56"/>
      <c r="HF898" s="56"/>
      <c r="HG898" s="56"/>
      <c r="HH898" s="56"/>
      <c r="HI898" s="56"/>
      <c r="HJ898" s="56"/>
      <c r="HK898" s="56"/>
      <c r="HL898" s="56"/>
      <c r="HM898" s="56"/>
      <c r="HN898" s="56"/>
      <c r="HO898" s="56"/>
      <c r="HP898" s="56"/>
      <c r="HQ898" s="56"/>
      <c r="HR898" s="56"/>
      <c r="HS898" s="56"/>
      <c r="HT898" s="630"/>
      <c r="HU898" s="630"/>
      <c r="HV898" s="56"/>
      <c r="HW898" s="56"/>
      <c r="HX898" s="56"/>
      <c r="HY898" s="56"/>
      <c r="HZ898" s="56"/>
      <c r="IA898" s="56"/>
      <c r="IB898" s="56"/>
      <c r="IC898" s="56"/>
      <c r="ID898" s="56"/>
      <c r="IE898" s="56"/>
      <c r="IF898" s="56"/>
      <c r="IG898" s="56"/>
      <c r="IH898" s="56"/>
      <c r="II898" s="56"/>
      <c r="IJ898" s="56"/>
      <c r="IK898" s="56"/>
      <c r="IL898" s="56"/>
      <c r="IM898" s="56"/>
      <c r="IN898" s="56"/>
      <c r="IO898" s="56"/>
      <c r="IP898" s="56"/>
      <c r="IQ898" s="56"/>
      <c r="IR898" s="56"/>
      <c r="IS898" s="56"/>
      <c r="IT898" s="56"/>
      <c r="IU898" s="56"/>
      <c r="IV898" s="56"/>
      <c r="IW898" s="56"/>
      <c r="IX898" s="56"/>
      <c r="IY898" s="56"/>
      <c r="IZ898" s="56"/>
      <c r="JA898" s="56"/>
      <c r="JB898" s="56"/>
    </row>
    <row r="899" spans="168:262" ht="19" hidden="1" customHeight="1">
      <c r="FL899" s="56"/>
      <c r="FM899" s="56"/>
      <c r="FN899" s="56"/>
      <c r="FO899" s="56"/>
      <c r="FP899" s="1228"/>
      <c r="FQ899" s="56"/>
      <c r="FR899" s="56"/>
      <c r="FS899" s="56"/>
      <c r="FT899" s="608"/>
      <c r="FU899" s="608"/>
      <c r="FV899" s="56"/>
      <c r="FW899" s="56"/>
      <c r="FX899" s="56"/>
      <c r="FY899" s="56"/>
      <c r="FZ899" s="56"/>
      <c r="GA899" s="56"/>
      <c r="GB899" s="56"/>
      <c r="GC899" s="56"/>
      <c r="GD899" s="56"/>
      <c r="GE899" s="608"/>
      <c r="GF899" s="56"/>
      <c r="GG899" s="56"/>
      <c r="GH899" s="56"/>
      <c r="GI899" s="56"/>
      <c r="GJ899" s="56"/>
      <c r="GK899" s="608"/>
      <c r="GL899" s="608"/>
      <c r="GM899" s="56"/>
      <c r="GN899" s="56"/>
      <c r="GO899" s="56"/>
      <c r="GP899" s="56"/>
      <c r="GQ899" s="56"/>
      <c r="GR899" s="56"/>
      <c r="GS899" s="56"/>
      <c r="GT899" s="56"/>
      <c r="GU899" s="56"/>
      <c r="GV899" s="56"/>
      <c r="GW899" s="56"/>
      <c r="GX899" s="629"/>
      <c r="GY899" s="630"/>
      <c r="GZ899" s="56"/>
      <c r="HA899" s="56"/>
      <c r="HB899" s="56"/>
      <c r="HC899" s="56"/>
      <c r="HD899" s="56"/>
      <c r="HE899" s="56"/>
      <c r="HF899" s="56"/>
      <c r="HG899" s="56"/>
      <c r="HH899" s="56"/>
      <c r="HI899" s="56"/>
      <c r="HJ899" s="56"/>
      <c r="HK899" s="56"/>
      <c r="HL899" s="56"/>
      <c r="HM899" s="56"/>
      <c r="HN899" s="56"/>
      <c r="HO899" s="56"/>
      <c r="HP899" s="56"/>
      <c r="HQ899" s="56"/>
      <c r="HR899" s="56"/>
      <c r="HS899" s="56"/>
      <c r="HT899" s="630"/>
      <c r="HU899" s="630"/>
      <c r="HV899" s="56"/>
      <c r="HW899" s="56"/>
      <c r="HX899" s="56"/>
      <c r="HY899" s="56"/>
      <c r="HZ899" s="56"/>
      <c r="IA899" s="56"/>
      <c r="IB899" s="56"/>
      <c r="IC899" s="56"/>
      <c r="ID899" s="56"/>
      <c r="IE899" s="56"/>
      <c r="IF899" s="56"/>
      <c r="IG899" s="56"/>
      <c r="IH899" s="56"/>
      <c r="II899" s="56"/>
      <c r="IJ899" s="56"/>
      <c r="IK899" s="56"/>
      <c r="IL899" s="56"/>
      <c r="IM899" s="56"/>
      <c r="IN899" s="56"/>
      <c r="IO899" s="56"/>
      <c r="IP899" s="56"/>
      <c r="IQ899" s="56"/>
      <c r="IR899" s="56"/>
      <c r="IS899" s="56"/>
      <c r="IT899" s="56"/>
      <c r="IU899" s="56"/>
      <c r="IV899" s="56"/>
      <c r="IW899" s="56"/>
      <c r="IX899" s="56"/>
      <c r="IY899" s="56"/>
      <c r="IZ899" s="56"/>
      <c r="JA899" s="56"/>
      <c r="JB899" s="56"/>
    </row>
    <row r="900" spans="168:262" ht="19" hidden="1" customHeight="1">
      <c r="FL900" s="56"/>
      <c r="FM900" s="56"/>
      <c r="FN900" s="56"/>
      <c r="FO900" s="56"/>
      <c r="FP900" s="1228"/>
      <c r="FQ900" s="56"/>
      <c r="FR900" s="56"/>
      <c r="FS900" s="56"/>
      <c r="FT900" s="608"/>
      <c r="FU900" s="608"/>
      <c r="FV900" s="56"/>
      <c r="FW900" s="56"/>
      <c r="FX900" s="56"/>
      <c r="FY900" s="56"/>
      <c r="FZ900" s="56"/>
      <c r="GA900" s="56"/>
      <c r="GB900" s="56"/>
      <c r="GC900" s="56"/>
      <c r="GD900" s="56"/>
      <c r="GE900" s="608"/>
      <c r="GF900" s="56"/>
      <c r="GG900" s="56"/>
      <c r="GH900" s="56"/>
      <c r="GI900" s="56"/>
      <c r="GJ900" s="56"/>
      <c r="GK900" s="608"/>
      <c r="GL900" s="608"/>
      <c r="GM900" s="56"/>
      <c r="GN900" s="56"/>
      <c r="GO900" s="56"/>
      <c r="GP900" s="56"/>
      <c r="GQ900" s="56"/>
      <c r="GR900" s="56"/>
      <c r="GS900" s="56"/>
      <c r="GT900" s="56"/>
      <c r="GU900" s="56"/>
      <c r="GV900" s="56"/>
      <c r="GW900" s="56"/>
      <c r="GX900" s="629"/>
      <c r="GY900" s="630"/>
      <c r="GZ900" s="56"/>
      <c r="HA900" s="56"/>
      <c r="HB900" s="56"/>
      <c r="HC900" s="56"/>
      <c r="HD900" s="56"/>
      <c r="HE900" s="56"/>
      <c r="HF900" s="56"/>
      <c r="HG900" s="56"/>
      <c r="HH900" s="56"/>
      <c r="HI900" s="56"/>
      <c r="HJ900" s="56"/>
      <c r="HK900" s="56"/>
      <c r="HL900" s="56"/>
      <c r="HM900" s="56"/>
      <c r="HN900" s="56"/>
      <c r="HO900" s="56"/>
      <c r="HP900" s="56"/>
      <c r="HQ900" s="56"/>
      <c r="HR900" s="56"/>
      <c r="HS900" s="56"/>
      <c r="HT900" s="630"/>
      <c r="HU900" s="630"/>
      <c r="HV900" s="56"/>
      <c r="HW900" s="56"/>
      <c r="HX900" s="56"/>
      <c r="HY900" s="56"/>
      <c r="HZ900" s="56"/>
      <c r="IA900" s="56"/>
      <c r="IB900" s="56"/>
      <c r="IC900" s="56"/>
      <c r="ID900" s="56"/>
      <c r="IE900" s="56"/>
      <c r="IF900" s="56"/>
      <c r="IG900" s="56"/>
      <c r="IH900" s="56"/>
      <c r="II900" s="56"/>
      <c r="IJ900" s="56"/>
      <c r="IK900" s="56"/>
      <c r="IL900" s="56"/>
      <c r="IM900" s="56"/>
      <c r="IN900" s="56"/>
      <c r="IO900" s="56"/>
      <c r="IP900" s="56"/>
      <c r="IQ900" s="56"/>
      <c r="IR900" s="56"/>
      <c r="IS900" s="56"/>
      <c r="IT900" s="56"/>
      <c r="IU900" s="56"/>
      <c r="IV900" s="56"/>
      <c r="IW900" s="56"/>
      <c r="IX900" s="56"/>
      <c r="IY900" s="56"/>
      <c r="IZ900" s="56"/>
      <c r="JA900" s="56"/>
      <c r="JB900" s="56"/>
    </row>
    <row r="901" spans="168:262" ht="19" hidden="1" customHeight="1">
      <c r="FL901" s="56"/>
      <c r="FM901" s="56"/>
      <c r="FN901" s="56"/>
      <c r="FO901" s="56"/>
      <c r="FP901" s="1228"/>
      <c r="FQ901" s="56"/>
      <c r="FR901" s="56"/>
      <c r="FS901" s="56"/>
      <c r="FT901" s="608"/>
      <c r="FU901" s="608"/>
      <c r="FV901" s="56"/>
      <c r="FW901" s="56"/>
      <c r="FX901" s="56"/>
      <c r="FY901" s="56"/>
      <c r="FZ901" s="56"/>
      <c r="GA901" s="56"/>
      <c r="GB901" s="56"/>
      <c r="GC901" s="56"/>
      <c r="GD901" s="56"/>
      <c r="GE901" s="608"/>
      <c r="GF901" s="56"/>
      <c r="GG901" s="56"/>
      <c r="GH901" s="56"/>
      <c r="GI901" s="56"/>
      <c r="GJ901" s="56"/>
      <c r="GK901" s="608"/>
      <c r="GL901" s="608"/>
      <c r="GM901" s="56"/>
      <c r="GN901" s="56"/>
      <c r="GO901" s="56"/>
      <c r="GP901" s="56"/>
      <c r="GQ901" s="56"/>
      <c r="GR901" s="56"/>
      <c r="GS901" s="56"/>
      <c r="GT901" s="56"/>
      <c r="GU901" s="56"/>
      <c r="GV901" s="56"/>
      <c r="GW901" s="56"/>
      <c r="GX901" s="629"/>
      <c r="GY901" s="630"/>
      <c r="GZ901" s="56"/>
      <c r="HA901" s="56"/>
      <c r="HB901" s="56"/>
      <c r="HC901" s="56"/>
      <c r="HD901" s="56"/>
      <c r="HE901" s="56"/>
      <c r="HF901" s="56"/>
      <c r="HG901" s="56"/>
      <c r="HH901" s="56"/>
      <c r="HI901" s="56"/>
      <c r="HJ901" s="56"/>
      <c r="HK901" s="56"/>
      <c r="HL901" s="56"/>
      <c r="HM901" s="56"/>
      <c r="HN901" s="56"/>
      <c r="HO901" s="56"/>
      <c r="HP901" s="56"/>
      <c r="HQ901" s="56"/>
      <c r="HR901" s="56"/>
      <c r="HS901" s="56"/>
      <c r="HT901" s="630"/>
      <c r="HU901" s="630"/>
      <c r="HV901" s="56"/>
      <c r="HW901" s="56"/>
      <c r="HX901" s="56"/>
      <c r="HY901" s="56"/>
      <c r="HZ901" s="56"/>
      <c r="IA901" s="56"/>
      <c r="IB901" s="56"/>
      <c r="IC901" s="56"/>
      <c r="ID901" s="56"/>
      <c r="IE901" s="56"/>
      <c r="IF901" s="56"/>
      <c r="IG901" s="56"/>
      <c r="IH901" s="56"/>
      <c r="II901" s="56"/>
      <c r="IJ901" s="56"/>
      <c r="IK901" s="56"/>
      <c r="IL901" s="56"/>
      <c r="IM901" s="56"/>
      <c r="IN901" s="56"/>
      <c r="IO901" s="56"/>
      <c r="IP901" s="56"/>
      <c r="IQ901" s="56"/>
      <c r="IR901" s="56"/>
      <c r="IS901" s="56"/>
      <c r="IT901" s="56"/>
      <c r="IU901" s="56"/>
      <c r="IV901" s="56"/>
      <c r="IW901" s="56"/>
      <c r="IX901" s="56"/>
      <c r="IY901" s="56"/>
      <c r="IZ901" s="56"/>
      <c r="JA901" s="56"/>
      <c r="JB901" s="56"/>
    </row>
    <row r="902" spans="168:262" ht="19" hidden="1" customHeight="1">
      <c r="FL902" s="56"/>
      <c r="FM902" s="56"/>
      <c r="FN902" s="56"/>
      <c r="FO902" s="56"/>
      <c r="FP902" s="1228"/>
      <c r="FQ902" s="56"/>
      <c r="FR902" s="56"/>
      <c r="FS902" s="56"/>
      <c r="FT902" s="608"/>
      <c r="FU902" s="608"/>
      <c r="FV902" s="56"/>
      <c r="FW902" s="56"/>
      <c r="FX902" s="56"/>
      <c r="FY902" s="56"/>
      <c r="FZ902" s="56"/>
      <c r="GA902" s="56"/>
      <c r="GB902" s="56"/>
      <c r="GC902" s="56"/>
      <c r="GD902" s="56"/>
      <c r="GE902" s="608"/>
      <c r="GF902" s="56"/>
      <c r="GG902" s="56"/>
      <c r="GH902" s="56"/>
      <c r="GI902" s="56"/>
      <c r="GJ902" s="56"/>
      <c r="GK902" s="608"/>
      <c r="GL902" s="608"/>
      <c r="GM902" s="56"/>
      <c r="GN902" s="56"/>
      <c r="GO902" s="56"/>
      <c r="GP902" s="56"/>
      <c r="GQ902" s="56"/>
      <c r="GR902" s="56"/>
      <c r="GS902" s="56"/>
      <c r="GT902" s="56"/>
      <c r="GU902" s="56"/>
      <c r="GV902" s="56"/>
      <c r="GW902" s="56"/>
      <c r="GX902" s="629"/>
      <c r="GY902" s="630"/>
      <c r="GZ902" s="56"/>
      <c r="HA902" s="56"/>
      <c r="HB902" s="56"/>
      <c r="HC902" s="56"/>
      <c r="HD902" s="56"/>
      <c r="HE902" s="56"/>
      <c r="HF902" s="56"/>
      <c r="HG902" s="56"/>
      <c r="HH902" s="56"/>
      <c r="HI902" s="56"/>
      <c r="HJ902" s="56"/>
      <c r="HK902" s="56"/>
      <c r="HL902" s="56"/>
      <c r="HM902" s="56"/>
      <c r="HN902" s="56"/>
      <c r="HO902" s="56"/>
      <c r="HP902" s="56"/>
      <c r="HQ902" s="56"/>
      <c r="HR902" s="56"/>
      <c r="HS902" s="56"/>
      <c r="HT902" s="630"/>
      <c r="HU902" s="630"/>
      <c r="HV902" s="56"/>
      <c r="HW902" s="56"/>
      <c r="HX902" s="56"/>
      <c r="HY902" s="56"/>
      <c r="HZ902" s="56"/>
      <c r="IA902" s="56"/>
      <c r="IB902" s="56"/>
      <c r="IC902" s="56"/>
      <c r="ID902" s="56"/>
      <c r="IE902" s="56"/>
      <c r="IF902" s="56"/>
      <c r="IG902" s="56"/>
      <c r="IH902" s="56"/>
      <c r="II902" s="56"/>
      <c r="IJ902" s="56"/>
      <c r="IK902" s="56"/>
      <c r="IL902" s="56"/>
      <c r="IM902" s="56"/>
      <c r="IN902" s="56"/>
      <c r="IO902" s="56"/>
      <c r="IP902" s="56"/>
      <c r="IQ902" s="56"/>
      <c r="IR902" s="56"/>
      <c r="IS902" s="56"/>
      <c r="IT902" s="56"/>
      <c r="IU902" s="56"/>
      <c r="IV902" s="56"/>
      <c r="IW902" s="56"/>
      <c r="IX902" s="56"/>
      <c r="IY902" s="56"/>
      <c r="IZ902" s="56"/>
      <c r="JA902" s="56"/>
      <c r="JB902" s="56"/>
    </row>
    <row r="903" spans="168:262" ht="19" hidden="1" customHeight="1">
      <c r="FL903" s="56"/>
      <c r="FM903" s="56"/>
      <c r="FN903" s="56"/>
      <c r="FO903" s="56"/>
      <c r="FP903" s="1228"/>
      <c r="FQ903" s="56"/>
      <c r="FR903" s="56"/>
      <c r="FS903" s="56"/>
      <c r="FT903" s="608"/>
      <c r="FU903" s="608"/>
      <c r="FV903" s="56"/>
      <c r="FW903" s="56"/>
      <c r="FX903" s="56"/>
      <c r="FY903" s="56"/>
      <c r="FZ903" s="56"/>
      <c r="GA903" s="56"/>
      <c r="GB903" s="56"/>
      <c r="GC903" s="56"/>
      <c r="GD903" s="56"/>
      <c r="GE903" s="608"/>
      <c r="GF903" s="56"/>
      <c r="GG903" s="56"/>
      <c r="GH903" s="56"/>
      <c r="GI903" s="56"/>
      <c r="GJ903" s="56"/>
      <c r="GK903" s="608"/>
      <c r="GL903" s="608"/>
      <c r="GM903" s="56"/>
      <c r="GN903" s="56"/>
      <c r="GO903" s="56"/>
      <c r="GP903" s="56"/>
      <c r="GQ903" s="56"/>
      <c r="GR903" s="56"/>
      <c r="GS903" s="56"/>
      <c r="GT903" s="56"/>
      <c r="GU903" s="56"/>
      <c r="GV903" s="56"/>
      <c r="GW903" s="56"/>
      <c r="GX903" s="629"/>
      <c r="GY903" s="630"/>
      <c r="GZ903" s="56"/>
      <c r="HA903" s="56"/>
      <c r="HB903" s="56"/>
      <c r="HC903" s="56"/>
      <c r="HD903" s="56"/>
      <c r="HE903" s="56"/>
      <c r="HF903" s="56"/>
      <c r="HG903" s="56"/>
      <c r="HH903" s="56"/>
      <c r="HI903" s="56"/>
      <c r="HJ903" s="56"/>
      <c r="HK903" s="56"/>
      <c r="HL903" s="56"/>
      <c r="HM903" s="56"/>
      <c r="HN903" s="56"/>
      <c r="HO903" s="56"/>
      <c r="HP903" s="56"/>
      <c r="HQ903" s="56"/>
      <c r="HR903" s="56"/>
      <c r="HS903" s="56"/>
      <c r="HT903" s="630"/>
      <c r="HU903" s="630"/>
      <c r="HV903" s="56"/>
      <c r="HW903" s="56"/>
      <c r="HX903" s="56"/>
      <c r="HY903" s="56"/>
      <c r="HZ903" s="56"/>
      <c r="IA903" s="56"/>
      <c r="IB903" s="56"/>
      <c r="IC903" s="56"/>
      <c r="ID903" s="56"/>
      <c r="IE903" s="56"/>
      <c r="IF903" s="56"/>
      <c r="IG903" s="56"/>
      <c r="IH903" s="56"/>
      <c r="II903" s="56"/>
      <c r="IJ903" s="56"/>
      <c r="IK903" s="56"/>
      <c r="IL903" s="56"/>
      <c r="IM903" s="56"/>
      <c r="IN903" s="56"/>
      <c r="IO903" s="56"/>
      <c r="IP903" s="56"/>
      <c r="IQ903" s="56"/>
      <c r="IR903" s="56"/>
      <c r="IS903" s="56"/>
      <c r="IT903" s="56"/>
      <c r="IU903" s="56"/>
      <c r="IV903" s="56"/>
      <c r="IW903" s="56"/>
      <c r="IX903" s="56"/>
      <c r="IY903" s="56"/>
      <c r="IZ903" s="56"/>
      <c r="JA903" s="56"/>
      <c r="JB903" s="56"/>
    </row>
    <row r="904" spans="168:262" ht="19" hidden="1" customHeight="1">
      <c r="FL904" s="56"/>
      <c r="FM904" s="56"/>
      <c r="FN904" s="56"/>
      <c r="FO904" s="56"/>
      <c r="FP904" s="1228"/>
      <c r="FQ904" s="56"/>
      <c r="FR904" s="56"/>
      <c r="FS904" s="56"/>
      <c r="FT904" s="608"/>
      <c r="FU904" s="608"/>
      <c r="FV904" s="56"/>
      <c r="FW904" s="56"/>
      <c r="FX904" s="56"/>
      <c r="FY904" s="56"/>
      <c r="FZ904" s="56"/>
      <c r="GA904" s="56"/>
      <c r="GB904" s="56"/>
      <c r="GC904" s="56"/>
      <c r="GD904" s="56"/>
      <c r="GE904" s="608"/>
      <c r="GF904" s="56"/>
      <c r="GG904" s="56"/>
      <c r="GH904" s="56"/>
      <c r="GI904" s="56"/>
      <c r="GJ904" s="56"/>
      <c r="GK904" s="608"/>
      <c r="GL904" s="608"/>
      <c r="GM904" s="56"/>
      <c r="GN904" s="56"/>
      <c r="GO904" s="56"/>
      <c r="GP904" s="56"/>
      <c r="GQ904" s="56"/>
      <c r="GR904" s="56"/>
      <c r="GS904" s="56"/>
      <c r="GT904" s="56"/>
      <c r="GU904" s="56"/>
      <c r="GV904" s="56"/>
      <c r="GW904" s="56"/>
      <c r="GX904" s="629"/>
      <c r="GY904" s="630"/>
      <c r="GZ904" s="56"/>
      <c r="HA904" s="56"/>
      <c r="HB904" s="56"/>
      <c r="HC904" s="56"/>
      <c r="HD904" s="56"/>
      <c r="HE904" s="56"/>
      <c r="HF904" s="56"/>
      <c r="HG904" s="56"/>
      <c r="HH904" s="56"/>
      <c r="HI904" s="56"/>
      <c r="HJ904" s="56"/>
      <c r="HK904" s="56"/>
      <c r="HL904" s="56"/>
      <c r="HM904" s="56"/>
      <c r="HN904" s="56"/>
      <c r="HO904" s="56"/>
      <c r="HP904" s="56"/>
      <c r="HQ904" s="56"/>
      <c r="HR904" s="56"/>
      <c r="HS904" s="56"/>
      <c r="HT904" s="630"/>
      <c r="HU904" s="630"/>
      <c r="HV904" s="56"/>
      <c r="HW904" s="56"/>
      <c r="HX904" s="56"/>
      <c r="HY904" s="56"/>
      <c r="HZ904" s="56"/>
      <c r="IA904" s="56"/>
      <c r="IB904" s="56"/>
      <c r="IC904" s="56"/>
      <c r="ID904" s="56"/>
      <c r="IE904" s="56"/>
      <c r="IF904" s="56"/>
      <c r="IG904" s="56"/>
      <c r="IH904" s="56"/>
      <c r="II904" s="56"/>
      <c r="IJ904" s="56"/>
      <c r="IK904" s="56"/>
      <c r="IL904" s="56"/>
      <c r="IM904" s="56"/>
      <c r="IN904" s="56"/>
      <c r="IO904" s="56"/>
      <c r="IP904" s="56"/>
      <c r="IQ904" s="56"/>
      <c r="IR904" s="56"/>
      <c r="IS904" s="56"/>
      <c r="IT904" s="56"/>
      <c r="IU904" s="56"/>
      <c r="IV904" s="56"/>
      <c r="IW904" s="56"/>
      <c r="IX904" s="56"/>
      <c r="IY904" s="56"/>
      <c r="IZ904" s="56"/>
      <c r="JA904" s="56"/>
      <c r="JB904" s="56"/>
    </row>
    <row r="905" spans="168:262" ht="19" hidden="1" customHeight="1">
      <c r="FL905" s="56"/>
      <c r="FM905" s="56"/>
      <c r="FN905" s="56"/>
      <c r="FO905" s="56"/>
      <c r="FP905" s="1228"/>
      <c r="FQ905" s="56"/>
      <c r="FR905" s="56"/>
      <c r="FS905" s="56"/>
      <c r="FT905" s="608"/>
      <c r="FU905" s="608"/>
      <c r="FV905" s="56"/>
      <c r="FW905" s="56"/>
      <c r="FX905" s="56"/>
      <c r="FY905" s="56"/>
      <c r="FZ905" s="56"/>
      <c r="GA905" s="56"/>
      <c r="GB905" s="56"/>
      <c r="GC905" s="56"/>
      <c r="GD905" s="56"/>
      <c r="GE905" s="608"/>
      <c r="GF905" s="56"/>
      <c r="GG905" s="56"/>
      <c r="GH905" s="56"/>
      <c r="GI905" s="56"/>
      <c r="GJ905" s="56"/>
      <c r="GK905" s="608"/>
      <c r="GL905" s="608"/>
      <c r="GM905" s="56"/>
      <c r="GN905" s="56"/>
      <c r="GO905" s="56"/>
      <c r="GP905" s="56"/>
      <c r="GQ905" s="56"/>
      <c r="GR905" s="56"/>
      <c r="GS905" s="56"/>
      <c r="GT905" s="56"/>
      <c r="GU905" s="56"/>
      <c r="GV905" s="56"/>
      <c r="GW905" s="56"/>
      <c r="GX905" s="629"/>
      <c r="GY905" s="630"/>
      <c r="GZ905" s="56"/>
      <c r="HA905" s="56"/>
      <c r="HB905" s="56"/>
      <c r="HC905" s="56"/>
      <c r="HD905" s="56"/>
      <c r="HE905" s="56"/>
      <c r="HF905" s="56"/>
      <c r="HG905" s="56"/>
      <c r="HH905" s="56"/>
      <c r="HI905" s="56"/>
      <c r="HJ905" s="56"/>
      <c r="HK905" s="56"/>
      <c r="HL905" s="56"/>
      <c r="HM905" s="56"/>
      <c r="HN905" s="56"/>
      <c r="HO905" s="56"/>
      <c r="HP905" s="56"/>
      <c r="HQ905" s="56"/>
      <c r="HR905" s="56"/>
      <c r="HS905" s="56"/>
      <c r="HT905" s="630"/>
      <c r="HU905" s="630"/>
      <c r="HV905" s="56"/>
      <c r="HW905" s="56"/>
      <c r="HX905" s="56"/>
      <c r="HY905" s="56"/>
      <c r="HZ905" s="56"/>
      <c r="IA905" s="56"/>
      <c r="IB905" s="56"/>
      <c r="IC905" s="56"/>
      <c r="ID905" s="56"/>
      <c r="IE905" s="56"/>
      <c r="IF905" s="56"/>
      <c r="IG905" s="56"/>
      <c r="IH905" s="56"/>
      <c r="II905" s="56"/>
      <c r="IJ905" s="56"/>
      <c r="IK905" s="56"/>
      <c r="IL905" s="56"/>
      <c r="IM905" s="56"/>
      <c r="IN905" s="56"/>
      <c r="IO905" s="56"/>
      <c r="IP905" s="56"/>
      <c r="IQ905" s="56"/>
      <c r="IR905" s="56"/>
      <c r="IS905" s="56"/>
      <c r="IT905" s="56"/>
      <c r="IU905" s="56"/>
      <c r="IV905" s="56"/>
      <c r="IW905" s="56"/>
      <c r="IX905" s="56"/>
      <c r="IY905" s="56"/>
      <c r="IZ905" s="56"/>
      <c r="JA905" s="56"/>
      <c r="JB905" s="56"/>
    </row>
    <row r="906" spans="168:262" ht="19" hidden="1" customHeight="1">
      <c r="FL906" s="56"/>
      <c r="FM906" s="56"/>
      <c r="FN906" s="56"/>
      <c r="FO906" s="56"/>
      <c r="FP906" s="1228"/>
      <c r="FQ906" s="56"/>
      <c r="FR906" s="56"/>
      <c r="FS906" s="56"/>
      <c r="FT906" s="608"/>
      <c r="FU906" s="608"/>
      <c r="FV906" s="56"/>
      <c r="FW906" s="56"/>
      <c r="FX906" s="56"/>
      <c r="FY906" s="56"/>
      <c r="FZ906" s="56"/>
      <c r="GA906" s="56"/>
      <c r="GB906" s="56"/>
      <c r="GC906" s="56"/>
      <c r="GD906" s="56"/>
      <c r="GE906" s="608"/>
      <c r="GF906" s="56"/>
      <c r="GG906" s="56"/>
      <c r="GH906" s="56"/>
      <c r="GI906" s="56"/>
      <c r="GJ906" s="56"/>
      <c r="GK906" s="608"/>
      <c r="GL906" s="608"/>
      <c r="GM906" s="56"/>
      <c r="GN906" s="56"/>
      <c r="GO906" s="56"/>
      <c r="GP906" s="56"/>
      <c r="GQ906" s="56"/>
      <c r="GR906" s="56"/>
      <c r="GS906" s="56"/>
      <c r="GT906" s="56"/>
      <c r="GU906" s="56"/>
      <c r="GV906" s="56"/>
      <c r="GW906" s="56"/>
      <c r="GX906" s="629"/>
      <c r="GY906" s="630"/>
      <c r="GZ906" s="56"/>
      <c r="HA906" s="56"/>
      <c r="HB906" s="56"/>
      <c r="HC906" s="56"/>
      <c r="HD906" s="56"/>
      <c r="HE906" s="56"/>
      <c r="HF906" s="56"/>
      <c r="HG906" s="56"/>
      <c r="HH906" s="56"/>
      <c r="HI906" s="56"/>
      <c r="HJ906" s="56"/>
      <c r="HK906" s="56"/>
      <c r="HL906" s="56"/>
      <c r="HM906" s="56"/>
      <c r="HN906" s="56"/>
      <c r="HO906" s="56"/>
      <c r="HP906" s="56"/>
      <c r="HQ906" s="56"/>
      <c r="HR906" s="56"/>
      <c r="HS906" s="56"/>
      <c r="HT906" s="630"/>
      <c r="HU906" s="630"/>
      <c r="HV906" s="56"/>
      <c r="HW906" s="56"/>
      <c r="HX906" s="56"/>
      <c r="HY906" s="56"/>
      <c r="HZ906" s="56"/>
      <c r="IA906" s="56"/>
      <c r="IB906" s="56"/>
      <c r="IC906" s="56"/>
      <c r="ID906" s="56"/>
      <c r="IE906" s="56"/>
      <c r="IF906" s="56"/>
      <c r="IG906" s="56"/>
      <c r="IH906" s="56"/>
      <c r="II906" s="56"/>
      <c r="IJ906" s="56"/>
      <c r="IK906" s="56"/>
      <c r="IL906" s="56"/>
      <c r="IM906" s="56"/>
      <c r="IN906" s="56"/>
      <c r="IO906" s="56"/>
      <c r="IP906" s="56"/>
      <c r="IQ906" s="56"/>
      <c r="IR906" s="56"/>
      <c r="IS906" s="56"/>
      <c r="IT906" s="56"/>
      <c r="IU906" s="56"/>
      <c r="IV906" s="56"/>
      <c r="IW906" s="56"/>
      <c r="IX906" s="56"/>
      <c r="IY906" s="56"/>
      <c r="IZ906" s="56"/>
      <c r="JA906" s="56"/>
      <c r="JB906" s="56"/>
    </row>
    <row r="907" spans="168:262" ht="19" hidden="1" customHeight="1">
      <c r="FL907" s="56"/>
      <c r="FM907" s="56"/>
      <c r="FN907" s="56"/>
      <c r="FO907" s="56"/>
      <c r="FP907" s="1228"/>
      <c r="FQ907" s="56"/>
      <c r="FR907" s="56"/>
      <c r="FS907" s="56"/>
      <c r="FT907" s="608"/>
      <c r="FU907" s="608"/>
      <c r="FV907" s="56"/>
      <c r="FW907" s="56"/>
      <c r="FX907" s="56"/>
      <c r="FY907" s="56"/>
      <c r="FZ907" s="56"/>
      <c r="GA907" s="56"/>
      <c r="GB907" s="56"/>
      <c r="GC907" s="56"/>
      <c r="GD907" s="56"/>
      <c r="GE907" s="608"/>
      <c r="GF907" s="56"/>
      <c r="GG907" s="56"/>
      <c r="GH907" s="56"/>
      <c r="GI907" s="56"/>
      <c r="GJ907" s="56"/>
      <c r="GK907" s="608"/>
      <c r="GL907" s="608"/>
      <c r="GM907" s="56"/>
      <c r="GN907" s="56"/>
      <c r="GO907" s="56"/>
      <c r="GP907" s="56"/>
      <c r="GQ907" s="56"/>
      <c r="GR907" s="56"/>
      <c r="GS907" s="56"/>
      <c r="GT907" s="56"/>
      <c r="GU907" s="56"/>
      <c r="GV907" s="56"/>
      <c r="GW907" s="56"/>
      <c r="GX907" s="629"/>
      <c r="GY907" s="630"/>
      <c r="GZ907" s="56"/>
      <c r="HA907" s="56"/>
      <c r="HB907" s="56"/>
      <c r="HC907" s="56"/>
      <c r="HD907" s="56"/>
      <c r="HE907" s="56"/>
      <c r="HF907" s="56"/>
      <c r="HG907" s="56"/>
      <c r="HH907" s="56"/>
      <c r="HI907" s="56"/>
      <c r="HJ907" s="56"/>
      <c r="HK907" s="56"/>
      <c r="HL907" s="56"/>
      <c r="HM907" s="56"/>
      <c r="HN907" s="56"/>
      <c r="HO907" s="56"/>
      <c r="HP907" s="56"/>
      <c r="HQ907" s="56"/>
      <c r="HR907" s="56"/>
      <c r="HS907" s="56"/>
      <c r="HT907" s="630"/>
      <c r="HU907" s="630"/>
      <c r="HV907" s="56"/>
      <c r="HW907" s="56"/>
      <c r="HX907" s="56"/>
      <c r="HY907" s="56"/>
      <c r="HZ907" s="56"/>
      <c r="IA907" s="56"/>
      <c r="IB907" s="56"/>
      <c r="IC907" s="56"/>
      <c r="ID907" s="56"/>
      <c r="IE907" s="56"/>
      <c r="IF907" s="56"/>
      <c r="IG907" s="56"/>
      <c r="IH907" s="56"/>
      <c r="II907" s="56"/>
      <c r="IJ907" s="56"/>
      <c r="IK907" s="56"/>
      <c r="IL907" s="56"/>
      <c r="IM907" s="56"/>
      <c r="IN907" s="56"/>
      <c r="IO907" s="56"/>
      <c r="IP907" s="56"/>
      <c r="IQ907" s="56"/>
      <c r="IR907" s="56"/>
      <c r="IS907" s="56"/>
      <c r="IT907" s="56"/>
      <c r="IU907" s="56"/>
      <c r="IV907" s="56"/>
      <c r="IW907" s="56"/>
      <c r="IX907" s="56"/>
      <c r="IY907" s="56"/>
      <c r="IZ907" s="56"/>
      <c r="JA907" s="56"/>
      <c r="JB907" s="56"/>
    </row>
    <row r="908" spans="168:262" ht="19" hidden="1" customHeight="1">
      <c r="FL908" s="56"/>
      <c r="FM908" s="56"/>
      <c r="FN908" s="56"/>
      <c r="FO908" s="56"/>
      <c r="FP908" s="1228"/>
      <c r="FQ908" s="56"/>
      <c r="FR908" s="56"/>
      <c r="FS908" s="56"/>
      <c r="FT908" s="608"/>
      <c r="FU908" s="608"/>
      <c r="FV908" s="56"/>
      <c r="FW908" s="56"/>
      <c r="FX908" s="56"/>
      <c r="FY908" s="56"/>
      <c r="FZ908" s="56"/>
      <c r="GA908" s="56"/>
      <c r="GB908" s="56"/>
      <c r="GC908" s="56"/>
      <c r="GD908" s="56"/>
      <c r="GE908" s="608"/>
      <c r="GF908" s="56"/>
      <c r="GG908" s="56"/>
      <c r="GH908" s="56"/>
      <c r="GI908" s="56"/>
      <c r="GJ908" s="56"/>
      <c r="GK908" s="608"/>
      <c r="GL908" s="608"/>
      <c r="GM908" s="56"/>
      <c r="GN908" s="56"/>
      <c r="GO908" s="56"/>
      <c r="GP908" s="56"/>
      <c r="GQ908" s="56"/>
      <c r="GR908" s="56"/>
      <c r="GS908" s="56"/>
      <c r="GT908" s="56"/>
      <c r="GU908" s="56"/>
      <c r="GV908" s="56"/>
      <c r="GW908" s="56"/>
      <c r="GX908" s="629"/>
      <c r="GY908" s="630"/>
      <c r="GZ908" s="56"/>
      <c r="HA908" s="56"/>
      <c r="HB908" s="56"/>
      <c r="HC908" s="56"/>
      <c r="HD908" s="56"/>
      <c r="HE908" s="56"/>
      <c r="HF908" s="56"/>
      <c r="HG908" s="56"/>
      <c r="HH908" s="56"/>
      <c r="HI908" s="56"/>
      <c r="HJ908" s="56"/>
      <c r="HK908" s="56"/>
      <c r="HL908" s="56"/>
      <c r="HM908" s="56"/>
      <c r="HN908" s="56"/>
      <c r="HO908" s="56"/>
      <c r="HP908" s="56"/>
      <c r="HQ908" s="56"/>
      <c r="HR908" s="56"/>
      <c r="HS908" s="56"/>
      <c r="HT908" s="630"/>
      <c r="HU908" s="630"/>
      <c r="HV908" s="56"/>
      <c r="HW908" s="56"/>
      <c r="HX908" s="56"/>
      <c r="HY908" s="56"/>
      <c r="HZ908" s="56"/>
      <c r="IA908" s="56"/>
      <c r="IB908" s="56"/>
      <c r="IC908" s="56"/>
      <c r="ID908" s="56"/>
      <c r="IE908" s="56"/>
      <c r="IF908" s="56"/>
      <c r="IG908" s="56"/>
      <c r="IH908" s="56"/>
      <c r="II908" s="56"/>
      <c r="IJ908" s="56"/>
      <c r="IK908" s="56"/>
      <c r="IL908" s="56"/>
      <c r="IM908" s="56"/>
      <c r="IN908" s="56"/>
      <c r="IO908" s="56"/>
      <c r="IP908" s="56"/>
      <c r="IQ908" s="56"/>
      <c r="IR908" s="56"/>
      <c r="IS908" s="56"/>
      <c r="IT908" s="56"/>
      <c r="IU908" s="56"/>
      <c r="IV908" s="56"/>
      <c r="IW908" s="56"/>
      <c r="IX908" s="56"/>
      <c r="IY908" s="56"/>
      <c r="IZ908" s="56"/>
      <c r="JA908" s="56"/>
      <c r="JB908" s="56"/>
    </row>
    <row r="909" spans="168:262" ht="19" hidden="1" customHeight="1">
      <c r="FL909" s="56"/>
      <c r="FM909" s="56"/>
      <c r="FN909" s="56"/>
      <c r="FO909" s="56"/>
      <c r="FP909" s="1228"/>
      <c r="FQ909" s="56"/>
      <c r="FR909" s="56"/>
      <c r="FS909" s="56"/>
      <c r="FT909" s="608"/>
      <c r="FU909" s="608"/>
      <c r="FV909" s="56"/>
      <c r="FW909" s="56"/>
      <c r="FX909" s="56"/>
      <c r="FY909" s="56"/>
      <c r="FZ909" s="56"/>
      <c r="GA909" s="56"/>
      <c r="GB909" s="56"/>
      <c r="GC909" s="56"/>
      <c r="GD909" s="56"/>
      <c r="GE909" s="608"/>
      <c r="GF909" s="56"/>
      <c r="GG909" s="56"/>
      <c r="GH909" s="56"/>
      <c r="GI909" s="56"/>
      <c r="GJ909" s="56"/>
      <c r="GK909" s="608"/>
      <c r="GL909" s="608"/>
      <c r="GM909" s="56"/>
      <c r="GN909" s="56"/>
      <c r="GO909" s="56"/>
      <c r="GP909" s="56"/>
      <c r="GQ909" s="56"/>
      <c r="GR909" s="56"/>
      <c r="GS909" s="56"/>
      <c r="GT909" s="56"/>
      <c r="GU909" s="56"/>
      <c r="GV909" s="56"/>
      <c r="GW909" s="56"/>
      <c r="GX909" s="629"/>
      <c r="GY909" s="630"/>
      <c r="GZ909" s="56"/>
      <c r="HA909" s="56"/>
      <c r="HB909" s="56"/>
      <c r="HC909" s="56"/>
      <c r="HD909" s="56"/>
      <c r="HE909" s="56"/>
      <c r="HF909" s="56"/>
      <c r="HG909" s="56"/>
      <c r="HH909" s="56"/>
      <c r="HI909" s="56"/>
      <c r="HJ909" s="56"/>
      <c r="HK909" s="56"/>
      <c r="HL909" s="56"/>
      <c r="HM909" s="56"/>
      <c r="HN909" s="56"/>
      <c r="HO909" s="56"/>
      <c r="HP909" s="56"/>
      <c r="HQ909" s="56"/>
      <c r="HR909" s="56"/>
      <c r="HS909" s="56"/>
      <c r="HT909" s="630"/>
      <c r="HU909" s="630"/>
      <c r="HV909" s="56"/>
      <c r="HW909" s="56"/>
      <c r="HX909" s="56"/>
      <c r="HY909" s="56"/>
      <c r="HZ909" s="56"/>
      <c r="IA909" s="56"/>
      <c r="IB909" s="56"/>
      <c r="IC909" s="56"/>
      <c r="ID909" s="56"/>
      <c r="IE909" s="56"/>
      <c r="IF909" s="56"/>
      <c r="IG909" s="56"/>
      <c r="IH909" s="56"/>
      <c r="II909" s="56"/>
      <c r="IJ909" s="56"/>
      <c r="IK909" s="56"/>
      <c r="IL909" s="56"/>
      <c r="IM909" s="56"/>
      <c r="IN909" s="56"/>
      <c r="IO909" s="56"/>
      <c r="IP909" s="56"/>
      <c r="IQ909" s="56"/>
      <c r="IR909" s="56"/>
      <c r="IS909" s="56"/>
      <c r="IT909" s="56"/>
      <c r="IU909" s="56"/>
      <c r="IV909" s="56"/>
      <c r="IW909" s="56"/>
      <c r="IX909" s="56"/>
      <c r="IY909" s="56"/>
      <c r="IZ909" s="56"/>
      <c r="JA909" s="56"/>
      <c r="JB909" s="56"/>
    </row>
    <row r="910" spans="168:262" ht="19" hidden="1" customHeight="1">
      <c r="FL910" s="56"/>
      <c r="FM910" s="56"/>
      <c r="FN910" s="56"/>
      <c r="FO910" s="56"/>
      <c r="FP910" s="1228"/>
      <c r="FQ910" s="56"/>
      <c r="FR910" s="56"/>
      <c r="FS910" s="56"/>
      <c r="FT910" s="608"/>
      <c r="FU910" s="608"/>
      <c r="FV910" s="56"/>
      <c r="FW910" s="56"/>
      <c r="FX910" s="56"/>
      <c r="FY910" s="56"/>
      <c r="FZ910" s="56"/>
      <c r="GA910" s="56"/>
      <c r="GB910" s="56"/>
      <c r="GC910" s="56"/>
      <c r="GD910" s="56"/>
      <c r="GE910" s="608"/>
      <c r="GF910" s="56"/>
      <c r="GG910" s="56"/>
      <c r="GH910" s="56"/>
      <c r="GI910" s="56"/>
      <c r="GJ910" s="56"/>
      <c r="GK910" s="608"/>
      <c r="GL910" s="608"/>
      <c r="GM910" s="56"/>
      <c r="GN910" s="56"/>
      <c r="GO910" s="56"/>
      <c r="GP910" s="56"/>
      <c r="GQ910" s="56"/>
      <c r="GR910" s="56"/>
      <c r="GS910" s="56"/>
      <c r="GT910" s="56"/>
      <c r="GU910" s="56"/>
      <c r="GV910" s="56"/>
      <c r="GW910" s="56"/>
      <c r="GX910" s="629"/>
      <c r="GY910" s="630"/>
      <c r="GZ910" s="56"/>
      <c r="HA910" s="56"/>
      <c r="HB910" s="56"/>
      <c r="HC910" s="56"/>
      <c r="HD910" s="56"/>
      <c r="HE910" s="56"/>
      <c r="HF910" s="56"/>
      <c r="HG910" s="56"/>
      <c r="HH910" s="56"/>
      <c r="HI910" s="56"/>
      <c r="HJ910" s="56"/>
      <c r="HK910" s="56"/>
      <c r="HL910" s="56"/>
      <c r="HM910" s="56"/>
      <c r="HN910" s="56"/>
      <c r="HO910" s="56"/>
      <c r="HP910" s="56"/>
      <c r="HQ910" s="56"/>
      <c r="HR910" s="56"/>
      <c r="HS910" s="56"/>
      <c r="HT910" s="630"/>
      <c r="HU910" s="630"/>
      <c r="HV910" s="56"/>
      <c r="HW910" s="56"/>
      <c r="HX910" s="56"/>
      <c r="HY910" s="56"/>
      <c r="HZ910" s="56"/>
      <c r="IA910" s="56"/>
      <c r="IB910" s="56"/>
      <c r="IC910" s="56"/>
      <c r="ID910" s="56"/>
      <c r="IE910" s="56"/>
      <c r="IF910" s="56"/>
      <c r="IG910" s="56"/>
      <c r="IH910" s="56"/>
      <c r="II910" s="56"/>
      <c r="IJ910" s="56"/>
      <c r="IK910" s="56"/>
      <c r="IL910" s="56"/>
      <c r="IM910" s="56"/>
      <c r="IN910" s="56"/>
      <c r="IO910" s="56"/>
      <c r="IP910" s="56"/>
      <c r="IQ910" s="56"/>
      <c r="IR910" s="56"/>
      <c r="IS910" s="56"/>
      <c r="IT910" s="56"/>
      <c r="IU910" s="56"/>
      <c r="IV910" s="56"/>
      <c r="IW910" s="56"/>
      <c r="IX910" s="56"/>
      <c r="IY910" s="56"/>
      <c r="IZ910" s="56"/>
      <c r="JA910" s="56"/>
      <c r="JB910" s="56"/>
    </row>
    <row r="911" spans="168:262" ht="19" hidden="1" customHeight="1">
      <c r="FL911" s="56"/>
      <c r="FM911" s="56"/>
      <c r="FN911" s="56"/>
      <c r="FO911" s="56"/>
      <c r="FP911" s="1228"/>
      <c r="FQ911" s="56"/>
      <c r="FR911" s="56"/>
      <c r="FS911" s="56"/>
      <c r="FT911" s="608"/>
      <c r="FU911" s="608"/>
      <c r="FV911" s="56"/>
      <c r="FW911" s="56"/>
      <c r="FX911" s="56"/>
      <c r="FY911" s="56"/>
      <c r="FZ911" s="56"/>
      <c r="GA911" s="56"/>
      <c r="GB911" s="56"/>
      <c r="GC911" s="56"/>
      <c r="GD911" s="56"/>
      <c r="GE911" s="608"/>
      <c r="GF911" s="56"/>
      <c r="GG911" s="56"/>
      <c r="GH911" s="56"/>
      <c r="GI911" s="56"/>
      <c r="GJ911" s="56"/>
      <c r="GK911" s="608"/>
      <c r="GL911" s="608"/>
      <c r="GM911" s="56"/>
      <c r="GN911" s="56"/>
      <c r="GO911" s="56"/>
      <c r="GP911" s="56"/>
      <c r="GQ911" s="56"/>
      <c r="GR911" s="56"/>
      <c r="GS911" s="56"/>
      <c r="GT911" s="56"/>
      <c r="GU911" s="56"/>
      <c r="GV911" s="56"/>
      <c r="GW911" s="56"/>
      <c r="GX911" s="629"/>
      <c r="GY911" s="630"/>
      <c r="GZ911" s="56"/>
      <c r="HA911" s="56"/>
      <c r="HB911" s="56"/>
      <c r="HC911" s="56"/>
      <c r="HD911" s="56"/>
      <c r="HE911" s="56"/>
      <c r="HF911" s="56"/>
      <c r="HG911" s="56"/>
      <c r="HH911" s="56"/>
      <c r="HI911" s="56"/>
      <c r="HJ911" s="56"/>
      <c r="HK911" s="56"/>
      <c r="HL911" s="56"/>
      <c r="HM911" s="56"/>
      <c r="HN911" s="56"/>
      <c r="HO911" s="56"/>
      <c r="HP911" s="56"/>
      <c r="HQ911" s="56"/>
      <c r="HR911" s="56"/>
      <c r="HS911" s="56"/>
      <c r="HT911" s="630"/>
      <c r="HU911" s="630"/>
      <c r="HV911" s="56"/>
      <c r="HW911" s="56"/>
      <c r="HX911" s="56"/>
      <c r="HY911" s="56"/>
      <c r="HZ911" s="56"/>
      <c r="IA911" s="56"/>
      <c r="IB911" s="56"/>
      <c r="IC911" s="56"/>
      <c r="ID911" s="56"/>
      <c r="IE911" s="56"/>
      <c r="IF911" s="56"/>
      <c r="IG911" s="56"/>
      <c r="IH911" s="56"/>
      <c r="II911" s="56"/>
      <c r="IJ911" s="56"/>
      <c r="IK911" s="56"/>
      <c r="IL911" s="56"/>
      <c r="IM911" s="56"/>
      <c r="IN911" s="56"/>
      <c r="IO911" s="56"/>
      <c r="IP911" s="56"/>
      <c r="IQ911" s="56"/>
      <c r="IR911" s="56"/>
      <c r="IS911" s="56"/>
      <c r="IT911" s="56"/>
      <c r="IU911" s="56"/>
      <c r="IV911" s="56"/>
      <c r="IW911" s="56"/>
      <c r="IX911" s="56"/>
      <c r="IY911" s="56"/>
      <c r="IZ911" s="56"/>
      <c r="JA911" s="56"/>
      <c r="JB911" s="56"/>
    </row>
    <row r="912" spans="168:262" ht="19" hidden="1" customHeight="1">
      <c r="FL912" s="56"/>
      <c r="FM912" s="56"/>
      <c r="FN912" s="56"/>
      <c r="FO912" s="56"/>
      <c r="FP912" s="1228"/>
      <c r="FQ912" s="56"/>
      <c r="FR912" s="56"/>
      <c r="FS912" s="56"/>
      <c r="FT912" s="608"/>
      <c r="FU912" s="608"/>
      <c r="FV912" s="56"/>
      <c r="FW912" s="56"/>
      <c r="FX912" s="56"/>
      <c r="FY912" s="56"/>
      <c r="FZ912" s="56"/>
      <c r="GA912" s="56"/>
      <c r="GB912" s="56"/>
      <c r="GC912" s="56"/>
      <c r="GD912" s="56"/>
      <c r="GE912" s="608"/>
      <c r="GF912" s="56"/>
      <c r="GG912" s="56"/>
      <c r="GH912" s="56"/>
      <c r="GI912" s="56"/>
      <c r="GJ912" s="56"/>
      <c r="GK912" s="608"/>
      <c r="GL912" s="608"/>
      <c r="GM912" s="56"/>
      <c r="GN912" s="56"/>
      <c r="GO912" s="56"/>
      <c r="GP912" s="56"/>
      <c r="GQ912" s="56"/>
      <c r="GR912" s="56"/>
      <c r="GS912" s="56"/>
      <c r="GT912" s="56"/>
      <c r="GU912" s="56"/>
      <c r="GV912" s="56"/>
      <c r="GW912" s="56"/>
      <c r="GX912" s="629"/>
      <c r="GY912" s="630"/>
      <c r="GZ912" s="56"/>
      <c r="HA912" s="56"/>
      <c r="HB912" s="56"/>
      <c r="HC912" s="56"/>
      <c r="HD912" s="56"/>
      <c r="HE912" s="56"/>
      <c r="HF912" s="56"/>
      <c r="HG912" s="56"/>
      <c r="HH912" s="56"/>
      <c r="HI912" s="56"/>
      <c r="HJ912" s="56"/>
      <c r="HK912" s="56"/>
      <c r="HL912" s="56"/>
      <c r="HM912" s="56"/>
      <c r="HN912" s="56"/>
      <c r="HO912" s="56"/>
      <c r="HP912" s="56"/>
      <c r="HQ912" s="56"/>
      <c r="HR912" s="56"/>
      <c r="HS912" s="56"/>
      <c r="HT912" s="630"/>
      <c r="HU912" s="630"/>
      <c r="HV912" s="56"/>
      <c r="HW912" s="56"/>
      <c r="HX912" s="56"/>
      <c r="HY912" s="56"/>
      <c r="HZ912" s="56"/>
      <c r="IA912" s="56"/>
      <c r="IB912" s="56"/>
      <c r="IC912" s="56"/>
      <c r="ID912" s="56"/>
      <c r="IE912" s="56"/>
      <c r="IF912" s="56"/>
      <c r="IG912" s="56"/>
      <c r="IH912" s="56"/>
      <c r="II912" s="56"/>
      <c r="IJ912" s="56"/>
      <c r="IK912" s="56"/>
      <c r="IL912" s="56"/>
      <c r="IM912" s="56"/>
      <c r="IN912" s="56"/>
      <c r="IO912" s="56"/>
      <c r="IP912" s="56"/>
      <c r="IQ912" s="56"/>
      <c r="IR912" s="56"/>
      <c r="IS912" s="56"/>
      <c r="IT912" s="56"/>
      <c r="IU912" s="56"/>
      <c r="IV912" s="56"/>
      <c r="IW912" s="56"/>
      <c r="IX912" s="56"/>
      <c r="IY912" s="56"/>
      <c r="IZ912" s="56"/>
      <c r="JA912" s="56"/>
      <c r="JB912" s="56"/>
    </row>
    <row r="913" spans="168:262" ht="19" hidden="1" customHeight="1">
      <c r="FL913" s="56"/>
      <c r="FM913" s="56"/>
      <c r="FN913" s="56"/>
      <c r="FO913" s="56"/>
      <c r="FP913" s="1228"/>
      <c r="FQ913" s="56"/>
      <c r="FR913" s="56"/>
      <c r="FS913" s="56"/>
      <c r="FT913" s="608"/>
      <c r="FU913" s="608"/>
      <c r="FV913" s="56"/>
      <c r="FW913" s="56"/>
      <c r="FX913" s="56"/>
      <c r="FY913" s="56"/>
      <c r="FZ913" s="56"/>
      <c r="GA913" s="56"/>
      <c r="GB913" s="56"/>
      <c r="GC913" s="56"/>
      <c r="GD913" s="56"/>
      <c r="GE913" s="608"/>
      <c r="GF913" s="56"/>
      <c r="GG913" s="56"/>
      <c r="GH913" s="56"/>
      <c r="GI913" s="56"/>
      <c r="GJ913" s="56"/>
      <c r="GK913" s="608"/>
      <c r="GL913" s="608"/>
      <c r="GM913" s="56"/>
      <c r="GN913" s="56"/>
      <c r="GO913" s="56"/>
      <c r="GP913" s="56"/>
      <c r="GQ913" s="56"/>
      <c r="GR913" s="56"/>
      <c r="GS913" s="56"/>
      <c r="GT913" s="56"/>
      <c r="GU913" s="56"/>
      <c r="GV913" s="56"/>
      <c r="GW913" s="56"/>
      <c r="GX913" s="629"/>
      <c r="GY913" s="630"/>
      <c r="GZ913" s="56"/>
      <c r="HA913" s="56"/>
      <c r="HB913" s="56"/>
      <c r="HC913" s="56"/>
      <c r="HD913" s="56"/>
      <c r="HE913" s="56"/>
      <c r="HF913" s="56"/>
      <c r="HG913" s="56"/>
      <c r="HH913" s="56"/>
      <c r="HI913" s="56"/>
      <c r="HJ913" s="56"/>
      <c r="HK913" s="56"/>
      <c r="HL913" s="56"/>
      <c r="HM913" s="56"/>
      <c r="HN913" s="56"/>
      <c r="HO913" s="56"/>
      <c r="HP913" s="56"/>
      <c r="HQ913" s="56"/>
      <c r="HR913" s="56"/>
      <c r="HS913" s="56"/>
      <c r="HT913" s="630"/>
      <c r="HU913" s="630"/>
      <c r="HV913" s="56"/>
      <c r="HW913" s="56"/>
      <c r="HX913" s="56"/>
      <c r="HY913" s="56"/>
      <c r="HZ913" s="56"/>
      <c r="IA913" s="56"/>
      <c r="IB913" s="56"/>
      <c r="IC913" s="56"/>
      <c r="ID913" s="56"/>
      <c r="IE913" s="56"/>
      <c r="IF913" s="56"/>
      <c r="IG913" s="56"/>
      <c r="IH913" s="56"/>
      <c r="II913" s="56"/>
      <c r="IJ913" s="56"/>
      <c r="IK913" s="56"/>
      <c r="IL913" s="56"/>
      <c r="IM913" s="56"/>
      <c r="IN913" s="56"/>
      <c r="IO913" s="56"/>
      <c r="IP913" s="56"/>
      <c r="IQ913" s="56"/>
      <c r="IR913" s="56"/>
      <c r="IS913" s="56"/>
      <c r="IT913" s="56"/>
      <c r="IU913" s="56"/>
      <c r="IV913" s="56"/>
      <c r="IW913" s="56"/>
      <c r="IX913" s="56"/>
      <c r="IY913" s="56"/>
      <c r="IZ913" s="56"/>
      <c r="JA913" s="56"/>
      <c r="JB913" s="56"/>
    </row>
    <row r="914" spans="168:262" ht="19" hidden="1" customHeight="1">
      <c r="FL914" s="56"/>
      <c r="FM914" s="56"/>
      <c r="FN914" s="56"/>
      <c r="FO914" s="56"/>
      <c r="FP914" s="1228"/>
      <c r="FQ914" s="56"/>
      <c r="FR914" s="56"/>
      <c r="FS914" s="56"/>
      <c r="FT914" s="608"/>
      <c r="FU914" s="608"/>
      <c r="FV914" s="56"/>
      <c r="FW914" s="56"/>
      <c r="FX914" s="56"/>
      <c r="FY914" s="56"/>
      <c r="FZ914" s="56"/>
      <c r="GA914" s="56"/>
      <c r="GB914" s="56"/>
      <c r="GC914" s="56"/>
      <c r="GD914" s="56"/>
      <c r="GE914" s="608"/>
      <c r="GF914" s="56"/>
      <c r="GG914" s="56"/>
      <c r="GH914" s="56"/>
      <c r="GI914" s="56"/>
      <c r="GJ914" s="56"/>
      <c r="GK914" s="608"/>
      <c r="GL914" s="608"/>
      <c r="GM914" s="56"/>
      <c r="GN914" s="56"/>
      <c r="GO914" s="56"/>
      <c r="GP914" s="56"/>
      <c r="GQ914" s="56"/>
      <c r="GR914" s="56"/>
      <c r="GS914" s="56"/>
      <c r="GT914" s="56"/>
      <c r="GU914" s="56"/>
      <c r="GV914" s="56"/>
      <c r="GW914" s="56"/>
      <c r="GX914" s="629"/>
      <c r="GY914" s="630"/>
      <c r="GZ914" s="56"/>
      <c r="HA914" s="56"/>
      <c r="HB914" s="56"/>
      <c r="HC914" s="56"/>
      <c r="HD914" s="56"/>
      <c r="HE914" s="56"/>
      <c r="HF914" s="56"/>
      <c r="HG914" s="56"/>
      <c r="HH914" s="56"/>
      <c r="HI914" s="56"/>
      <c r="HJ914" s="56"/>
      <c r="HK914" s="56"/>
      <c r="HL914" s="56"/>
      <c r="HM914" s="56"/>
      <c r="HN914" s="56"/>
      <c r="HO914" s="56"/>
      <c r="HP914" s="56"/>
      <c r="HQ914" s="56"/>
      <c r="HR914" s="56"/>
      <c r="HS914" s="56"/>
      <c r="HT914" s="630"/>
      <c r="HU914" s="630"/>
      <c r="HV914" s="56"/>
      <c r="HW914" s="56"/>
      <c r="HX914" s="56"/>
      <c r="HY914" s="56"/>
      <c r="HZ914" s="56"/>
      <c r="IA914" s="56"/>
      <c r="IB914" s="56"/>
      <c r="IC914" s="56"/>
      <c r="ID914" s="56"/>
      <c r="IE914" s="56"/>
      <c r="IF914" s="56"/>
      <c r="IG914" s="56"/>
      <c r="IH914" s="56"/>
      <c r="II914" s="56"/>
      <c r="IJ914" s="56"/>
      <c r="IK914" s="56"/>
      <c r="IL914" s="56"/>
      <c r="IM914" s="56"/>
      <c r="IN914" s="56"/>
      <c r="IO914" s="56"/>
      <c r="IP914" s="56"/>
      <c r="IQ914" s="56"/>
      <c r="IR914" s="56"/>
      <c r="IS914" s="56"/>
      <c r="IT914" s="56"/>
      <c r="IU914" s="56"/>
      <c r="IV914" s="56"/>
      <c r="IW914" s="56"/>
      <c r="IX914" s="56"/>
      <c r="IY914" s="56"/>
      <c r="IZ914" s="56"/>
      <c r="JA914" s="56"/>
      <c r="JB914" s="56"/>
    </row>
    <row r="915" spans="168:262" ht="19" hidden="1" customHeight="1">
      <c r="FL915" s="56"/>
      <c r="FM915" s="56"/>
      <c r="FN915" s="56"/>
      <c r="FO915" s="56"/>
      <c r="FP915" s="1228"/>
      <c r="FQ915" s="56"/>
      <c r="FR915" s="56"/>
      <c r="FS915" s="56"/>
      <c r="FT915" s="608"/>
      <c r="FU915" s="608"/>
      <c r="FV915" s="56"/>
      <c r="FW915" s="56"/>
      <c r="FX915" s="56"/>
      <c r="FY915" s="56"/>
      <c r="FZ915" s="56"/>
      <c r="GA915" s="56"/>
      <c r="GB915" s="56"/>
      <c r="GC915" s="56"/>
      <c r="GD915" s="56"/>
      <c r="GE915" s="608"/>
      <c r="GF915" s="56"/>
      <c r="GG915" s="56"/>
      <c r="GH915" s="56"/>
      <c r="GI915" s="56"/>
      <c r="GJ915" s="56"/>
      <c r="GK915" s="608"/>
      <c r="GL915" s="608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629"/>
      <c r="GY915" s="630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  <c r="HN915" s="56"/>
      <c r="HO915" s="56"/>
      <c r="HP915" s="56"/>
      <c r="HQ915" s="56"/>
      <c r="HR915" s="56"/>
      <c r="HS915" s="56"/>
      <c r="HT915" s="630"/>
      <c r="HU915" s="630"/>
      <c r="HV915" s="56"/>
      <c r="HW915" s="56"/>
      <c r="HX915" s="56"/>
      <c r="HY915" s="56"/>
      <c r="HZ915" s="56"/>
      <c r="IA915" s="56"/>
      <c r="IB915" s="56"/>
      <c r="IC915" s="56"/>
      <c r="ID915" s="56"/>
      <c r="IE915" s="56"/>
      <c r="IF915" s="56"/>
      <c r="IG915" s="56"/>
      <c r="IH915" s="56"/>
      <c r="II915" s="56"/>
      <c r="IJ915" s="56"/>
      <c r="IK915" s="56"/>
      <c r="IL915" s="56"/>
      <c r="IM915" s="56"/>
      <c r="IN915" s="56"/>
      <c r="IO915" s="56"/>
      <c r="IP915" s="56"/>
      <c r="IQ915" s="56"/>
      <c r="IR915" s="56"/>
      <c r="IS915" s="56"/>
      <c r="IT915" s="56"/>
      <c r="IU915" s="56"/>
      <c r="IV915" s="56"/>
      <c r="IW915" s="56"/>
      <c r="IX915" s="56"/>
      <c r="IY915" s="56"/>
      <c r="IZ915" s="56"/>
      <c r="JA915" s="56"/>
      <c r="JB915" s="56"/>
    </row>
    <row r="916" spans="168:262" ht="19" hidden="1" customHeight="1">
      <c r="FL916" s="56"/>
      <c r="FM916" s="56"/>
      <c r="FN916" s="56"/>
      <c r="FO916" s="56"/>
      <c r="FP916" s="1228"/>
      <c r="FQ916" s="56"/>
      <c r="FR916" s="56"/>
      <c r="FS916" s="56"/>
      <c r="FT916" s="608"/>
      <c r="FU916" s="608"/>
      <c r="FV916" s="56"/>
      <c r="FW916" s="56"/>
      <c r="FX916" s="56"/>
      <c r="FY916" s="56"/>
      <c r="FZ916" s="56"/>
      <c r="GA916" s="56"/>
      <c r="GB916" s="56"/>
      <c r="GC916" s="56"/>
      <c r="GD916" s="56"/>
      <c r="GE916" s="608"/>
      <c r="GF916" s="56"/>
      <c r="GG916" s="56"/>
      <c r="GH916" s="56"/>
      <c r="GI916" s="56"/>
      <c r="GJ916" s="56"/>
      <c r="GK916" s="608"/>
      <c r="GL916" s="608"/>
      <c r="GM916" s="56"/>
      <c r="GN916" s="56"/>
      <c r="GO916" s="56"/>
      <c r="GP916" s="56"/>
      <c r="GQ916" s="56"/>
      <c r="GR916" s="56"/>
      <c r="GS916" s="56"/>
      <c r="GT916" s="56"/>
      <c r="GU916" s="56"/>
      <c r="GV916" s="56"/>
      <c r="GW916" s="56"/>
      <c r="GX916" s="629"/>
      <c r="GY916" s="630"/>
      <c r="GZ916" s="56"/>
      <c r="HA916" s="56"/>
      <c r="HB916" s="56"/>
      <c r="HC916" s="56"/>
      <c r="HD916" s="56"/>
      <c r="HE916" s="56"/>
      <c r="HF916" s="56"/>
      <c r="HG916" s="56"/>
      <c r="HH916" s="56"/>
      <c r="HI916" s="56"/>
      <c r="HJ916" s="56"/>
      <c r="HK916" s="56"/>
      <c r="HL916" s="56"/>
      <c r="HM916" s="56"/>
      <c r="HN916" s="56"/>
      <c r="HO916" s="56"/>
      <c r="HP916" s="56"/>
      <c r="HQ916" s="56"/>
      <c r="HR916" s="56"/>
      <c r="HS916" s="56"/>
      <c r="HT916" s="630"/>
      <c r="HU916" s="630"/>
      <c r="HV916" s="56"/>
      <c r="HW916" s="56"/>
      <c r="HX916" s="56"/>
      <c r="HY916" s="56"/>
      <c r="HZ916" s="56"/>
      <c r="IA916" s="56"/>
      <c r="IB916" s="56"/>
      <c r="IC916" s="56"/>
      <c r="ID916" s="56"/>
      <c r="IE916" s="56"/>
      <c r="IF916" s="56"/>
      <c r="IG916" s="56"/>
      <c r="IH916" s="56"/>
      <c r="II916" s="56"/>
      <c r="IJ916" s="56"/>
      <c r="IK916" s="56"/>
      <c r="IL916" s="56"/>
      <c r="IM916" s="56"/>
      <c r="IN916" s="56"/>
      <c r="IO916" s="56"/>
      <c r="IP916" s="56"/>
      <c r="IQ916" s="56"/>
      <c r="IR916" s="56"/>
      <c r="IS916" s="56"/>
      <c r="IT916" s="56"/>
      <c r="IU916" s="56"/>
      <c r="IV916" s="56"/>
      <c r="IW916" s="56"/>
      <c r="IX916" s="56"/>
      <c r="IY916" s="56"/>
      <c r="IZ916" s="56"/>
      <c r="JA916" s="56"/>
      <c r="JB916" s="56"/>
    </row>
    <row r="917" spans="168:262" ht="19" hidden="1" customHeight="1">
      <c r="FL917" s="56"/>
      <c r="FM917" s="56"/>
      <c r="FN917" s="56"/>
      <c r="FO917" s="56"/>
      <c r="FP917" s="1228"/>
      <c r="FQ917" s="56"/>
      <c r="FR917" s="56"/>
      <c r="FS917" s="56"/>
      <c r="FT917" s="608"/>
      <c r="FU917" s="608"/>
      <c r="FV917" s="56"/>
      <c r="FW917" s="56"/>
      <c r="FX917" s="56"/>
      <c r="FY917" s="56"/>
      <c r="FZ917" s="56"/>
      <c r="GA917" s="56"/>
      <c r="GB917" s="56"/>
      <c r="GC917" s="56"/>
      <c r="GD917" s="56"/>
      <c r="GE917" s="608"/>
      <c r="GF917" s="56"/>
      <c r="GG917" s="56"/>
      <c r="GH917" s="56"/>
      <c r="GI917" s="56"/>
      <c r="GJ917" s="56"/>
      <c r="GK917" s="608"/>
      <c r="GL917" s="608"/>
      <c r="GM917" s="56"/>
      <c r="GN917" s="56"/>
      <c r="GO917" s="56"/>
      <c r="GP917" s="56"/>
      <c r="GQ917" s="56"/>
      <c r="GR917" s="56"/>
      <c r="GS917" s="56"/>
      <c r="GT917" s="56"/>
      <c r="GU917" s="56"/>
      <c r="GV917" s="56"/>
      <c r="GW917" s="56"/>
      <c r="GX917" s="629"/>
      <c r="GY917" s="630"/>
      <c r="GZ917" s="56"/>
      <c r="HA917" s="56"/>
      <c r="HB917" s="56"/>
      <c r="HC917" s="56"/>
      <c r="HD917" s="56"/>
      <c r="HE917" s="56"/>
      <c r="HF917" s="56"/>
      <c r="HG917" s="56"/>
      <c r="HH917" s="56"/>
      <c r="HI917" s="56"/>
      <c r="HJ917" s="56"/>
      <c r="HK917" s="56"/>
      <c r="HL917" s="56"/>
      <c r="HM917" s="56"/>
      <c r="HN917" s="56"/>
      <c r="HO917" s="56"/>
      <c r="HP917" s="56"/>
      <c r="HQ917" s="56"/>
      <c r="HR917" s="56"/>
      <c r="HS917" s="56"/>
      <c r="HT917" s="630"/>
      <c r="HU917" s="630"/>
      <c r="HV917" s="56"/>
      <c r="HW917" s="56"/>
      <c r="HX917" s="56"/>
      <c r="HY917" s="56"/>
      <c r="HZ917" s="56"/>
      <c r="IA917" s="56"/>
      <c r="IB917" s="56"/>
      <c r="IC917" s="56"/>
      <c r="ID917" s="56"/>
      <c r="IE917" s="56"/>
      <c r="IF917" s="56"/>
      <c r="IG917" s="56"/>
      <c r="IH917" s="56"/>
      <c r="II917" s="56"/>
      <c r="IJ917" s="56"/>
      <c r="IK917" s="56"/>
      <c r="IL917" s="56"/>
      <c r="IM917" s="56"/>
      <c r="IN917" s="56"/>
      <c r="IO917" s="56"/>
      <c r="IP917" s="56"/>
      <c r="IQ917" s="56"/>
      <c r="IR917" s="56"/>
      <c r="IS917" s="56"/>
      <c r="IT917" s="56"/>
      <c r="IU917" s="56"/>
      <c r="IV917" s="56"/>
      <c r="IW917" s="56"/>
      <c r="IX917" s="56"/>
      <c r="IY917" s="56"/>
      <c r="IZ917" s="56"/>
      <c r="JA917" s="56"/>
      <c r="JB917" s="56"/>
    </row>
    <row r="918" spans="168:262" ht="19" hidden="1" customHeight="1">
      <c r="FL918" s="56"/>
      <c r="FM918" s="56"/>
      <c r="FN918" s="56"/>
      <c r="FO918" s="56"/>
      <c r="FP918" s="1228"/>
      <c r="FQ918" s="56"/>
      <c r="FR918" s="56"/>
      <c r="FS918" s="56"/>
      <c r="FT918" s="608"/>
      <c r="FU918" s="608"/>
      <c r="FV918" s="56"/>
      <c r="FW918" s="56"/>
      <c r="FX918" s="56"/>
      <c r="FY918" s="56"/>
      <c r="FZ918" s="56"/>
      <c r="GA918" s="56"/>
      <c r="GB918" s="56"/>
      <c r="GC918" s="56"/>
      <c r="GD918" s="56"/>
      <c r="GE918" s="608"/>
      <c r="GF918" s="56"/>
      <c r="GG918" s="56"/>
      <c r="GH918" s="56"/>
      <c r="GI918" s="56"/>
      <c r="GJ918" s="56"/>
      <c r="GK918" s="608"/>
      <c r="GL918" s="608"/>
      <c r="GM918" s="56"/>
      <c r="GN918" s="56"/>
      <c r="GO918" s="56"/>
      <c r="GP918" s="56"/>
      <c r="GQ918" s="56"/>
      <c r="GR918" s="56"/>
      <c r="GS918" s="56"/>
      <c r="GT918" s="56"/>
      <c r="GU918" s="56"/>
      <c r="GV918" s="56"/>
      <c r="GW918" s="56"/>
      <c r="GX918" s="629"/>
      <c r="GY918" s="630"/>
      <c r="GZ918" s="56"/>
      <c r="HA918" s="56"/>
      <c r="HB918" s="56"/>
      <c r="HC918" s="56"/>
      <c r="HD918" s="56"/>
      <c r="HE918" s="56"/>
      <c r="HF918" s="56"/>
      <c r="HG918" s="56"/>
      <c r="HH918" s="56"/>
      <c r="HI918" s="56"/>
      <c r="HJ918" s="56"/>
      <c r="HK918" s="56"/>
      <c r="HL918" s="56"/>
      <c r="HM918" s="56"/>
      <c r="HN918" s="56"/>
      <c r="HO918" s="56"/>
      <c r="HP918" s="56"/>
      <c r="HQ918" s="56"/>
      <c r="HR918" s="56"/>
      <c r="HS918" s="56"/>
      <c r="HT918" s="630"/>
      <c r="HU918" s="630"/>
      <c r="HV918" s="56"/>
      <c r="HW918" s="56"/>
      <c r="HX918" s="56"/>
      <c r="HY918" s="56"/>
      <c r="HZ918" s="56"/>
      <c r="IA918" s="56"/>
      <c r="IB918" s="56"/>
      <c r="IC918" s="56"/>
      <c r="ID918" s="56"/>
      <c r="IE918" s="56"/>
      <c r="IF918" s="56"/>
      <c r="IG918" s="56"/>
      <c r="IH918" s="56"/>
      <c r="II918" s="56"/>
      <c r="IJ918" s="56"/>
      <c r="IK918" s="56"/>
      <c r="IL918" s="56"/>
      <c r="IM918" s="56"/>
      <c r="IN918" s="56"/>
      <c r="IO918" s="56"/>
      <c r="IP918" s="56"/>
      <c r="IQ918" s="56"/>
      <c r="IR918" s="56"/>
      <c r="IS918" s="56"/>
      <c r="IT918" s="56"/>
      <c r="IU918" s="56"/>
      <c r="IV918" s="56"/>
      <c r="IW918" s="56"/>
      <c r="IX918" s="56"/>
      <c r="IY918" s="56"/>
      <c r="IZ918" s="56"/>
      <c r="JA918" s="56"/>
      <c r="JB918" s="56"/>
    </row>
    <row r="919" spans="168:262" ht="19" hidden="1" customHeight="1">
      <c r="FL919" s="56"/>
      <c r="FM919" s="56"/>
      <c r="FN919" s="56"/>
      <c r="FO919" s="56"/>
      <c r="FP919" s="1228"/>
      <c r="FQ919" s="56"/>
      <c r="FR919" s="56"/>
      <c r="FS919" s="56"/>
      <c r="FT919" s="608"/>
      <c r="FU919" s="608"/>
      <c r="FV919" s="56"/>
      <c r="FW919" s="56"/>
      <c r="FX919" s="56"/>
      <c r="FY919" s="56"/>
      <c r="FZ919" s="56"/>
      <c r="GA919" s="56"/>
      <c r="GB919" s="56"/>
      <c r="GC919" s="56"/>
      <c r="GD919" s="56"/>
      <c r="GE919" s="608"/>
      <c r="GF919" s="56"/>
      <c r="GG919" s="56"/>
      <c r="GH919" s="56"/>
      <c r="GI919" s="56"/>
      <c r="GJ919" s="56"/>
      <c r="GK919" s="608"/>
      <c r="GL919" s="608"/>
      <c r="GM919" s="56"/>
      <c r="GN919" s="56"/>
      <c r="GO919" s="56"/>
      <c r="GP919" s="56"/>
      <c r="GQ919" s="56"/>
      <c r="GR919" s="56"/>
      <c r="GS919" s="56"/>
      <c r="GT919" s="56"/>
      <c r="GU919" s="56"/>
      <c r="GV919" s="56"/>
      <c r="GW919" s="56"/>
      <c r="GX919" s="629"/>
      <c r="GY919" s="630"/>
      <c r="GZ919" s="56"/>
      <c r="HA919" s="56"/>
      <c r="HB919" s="56"/>
      <c r="HC919" s="56"/>
      <c r="HD919" s="56"/>
      <c r="HE919" s="56"/>
      <c r="HF919" s="56"/>
      <c r="HG919" s="56"/>
      <c r="HH919" s="56"/>
      <c r="HI919" s="56"/>
      <c r="HJ919" s="56"/>
      <c r="HK919" s="56"/>
      <c r="HL919" s="56"/>
      <c r="HM919" s="56"/>
      <c r="HN919" s="56"/>
      <c r="HO919" s="56"/>
      <c r="HP919" s="56"/>
      <c r="HQ919" s="56"/>
      <c r="HR919" s="56"/>
      <c r="HS919" s="56"/>
      <c r="HT919" s="630"/>
      <c r="HU919" s="630"/>
      <c r="HV919" s="56"/>
      <c r="HW919" s="56"/>
      <c r="HX919" s="56"/>
      <c r="HY919" s="56"/>
      <c r="HZ919" s="56"/>
      <c r="IA919" s="56"/>
      <c r="IB919" s="56"/>
      <c r="IC919" s="56"/>
      <c r="ID919" s="56"/>
      <c r="IE919" s="56"/>
      <c r="IF919" s="56"/>
      <c r="IG919" s="56"/>
      <c r="IH919" s="56"/>
      <c r="II919" s="56"/>
      <c r="IJ919" s="56"/>
      <c r="IK919" s="56"/>
      <c r="IL919" s="56"/>
      <c r="IM919" s="56"/>
      <c r="IN919" s="56"/>
      <c r="IO919" s="56"/>
      <c r="IP919" s="56"/>
      <c r="IQ919" s="56"/>
      <c r="IR919" s="56"/>
      <c r="IS919" s="56"/>
      <c r="IT919" s="56"/>
      <c r="IU919" s="56"/>
      <c r="IV919" s="56"/>
      <c r="IW919" s="56"/>
      <c r="IX919" s="56"/>
      <c r="IY919" s="56"/>
      <c r="IZ919" s="56"/>
      <c r="JA919" s="56"/>
      <c r="JB919" s="56"/>
    </row>
    <row r="920" spans="168:262" ht="19" hidden="1" customHeight="1">
      <c r="FL920" s="56"/>
      <c r="FM920" s="56"/>
      <c r="FN920" s="56"/>
      <c r="FO920" s="56"/>
      <c r="FP920" s="1228"/>
      <c r="FQ920" s="56"/>
      <c r="FR920" s="56"/>
      <c r="FS920" s="56"/>
      <c r="FT920" s="608"/>
      <c r="FU920" s="608"/>
      <c r="FV920" s="56"/>
      <c r="FW920" s="56"/>
      <c r="FX920" s="56"/>
      <c r="FY920" s="56"/>
      <c r="FZ920" s="56"/>
      <c r="GA920" s="56"/>
      <c r="GB920" s="56"/>
      <c r="GC920" s="56"/>
      <c r="GD920" s="56"/>
      <c r="GE920" s="608"/>
      <c r="GF920" s="56"/>
      <c r="GG920" s="56"/>
      <c r="GH920" s="56"/>
      <c r="GI920" s="56"/>
      <c r="GJ920" s="56"/>
      <c r="GK920" s="608"/>
      <c r="GL920" s="608"/>
      <c r="GM920" s="56"/>
      <c r="GN920" s="56"/>
      <c r="GO920" s="56"/>
      <c r="GP920" s="56"/>
      <c r="GQ920" s="56"/>
      <c r="GR920" s="56"/>
      <c r="GS920" s="56"/>
      <c r="GT920" s="56"/>
      <c r="GU920" s="56"/>
      <c r="GV920" s="56"/>
      <c r="GW920" s="56"/>
      <c r="GX920" s="629"/>
      <c r="GY920" s="630"/>
      <c r="GZ920" s="56"/>
      <c r="HA920" s="56"/>
      <c r="HB920" s="56"/>
      <c r="HC920" s="56"/>
      <c r="HD920" s="56"/>
      <c r="HE920" s="56"/>
      <c r="HF920" s="56"/>
      <c r="HG920" s="56"/>
      <c r="HH920" s="56"/>
      <c r="HI920" s="56"/>
      <c r="HJ920" s="56"/>
      <c r="HK920" s="56"/>
      <c r="HL920" s="56"/>
      <c r="HM920" s="56"/>
      <c r="HN920" s="56"/>
      <c r="HO920" s="56"/>
      <c r="HP920" s="56"/>
      <c r="HQ920" s="56"/>
      <c r="HR920" s="56"/>
      <c r="HS920" s="56"/>
      <c r="HT920" s="630"/>
      <c r="HU920" s="630"/>
      <c r="HV920" s="56"/>
      <c r="HW920" s="56"/>
      <c r="HX920" s="56"/>
      <c r="HY920" s="56"/>
      <c r="HZ920" s="56"/>
      <c r="IA920" s="56"/>
      <c r="IB920" s="56"/>
      <c r="IC920" s="56"/>
      <c r="ID920" s="56"/>
      <c r="IE920" s="56"/>
      <c r="IF920" s="56"/>
      <c r="IG920" s="56"/>
      <c r="IH920" s="56"/>
      <c r="II920" s="56"/>
      <c r="IJ920" s="56"/>
      <c r="IK920" s="56"/>
      <c r="IL920" s="56"/>
      <c r="IM920" s="56"/>
      <c r="IN920" s="56"/>
      <c r="IO920" s="56"/>
      <c r="IP920" s="56"/>
      <c r="IQ920" s="56"/>
      <c r="IR920" s="56"/>
      <c r="IS920" s="56"/>
      <c r="IT920" s="56"/>
      <c r="IU920" s="56"/>
      <c r="IV920" s="56"/>
      <c r="IW920" s="56"/>
      <c r="IX920" s="56"/>
      <c r="IY920" s="56"/>
      <c r="IZ920" s="56"/>
      <c r="JA920" s="56"/>
      <c r="JB920" s="56"/>
    </row>
    <row r="921" spans="168:262" ht="19" hidden="1" customHeight="1">
      <c r="FL921" s="56"/>
      <c r="FM921" s="56"/>
      <c r="FN921" s="56"/>
      <c r="FO921" s="56"/>
      <c r="FP921" s="1228"/>
      <c r="FQ921" s="56"/>
      <c r="FR921" s="56"/>
      <c r="FS921" s="56"/>
      <c r="FT921" s="608"/>
      <c r="FU921" s="608"/>
      <c r="FV921" s="56"/>
      <c r="FW921" s="56"/>
      <c r="FX921" s="56"/>
      <c r="FY921" s="56"/>
      <c r="FZ921" s="56"/>
      <c r="GA921" s="56"/>
      <c r="GB921" s="56"/>
      <c r="GC921" s="56"/>
      <c r="GD921" s="56"/>
      <c r="GE921" s="608"/>
      <c r="GF921" s="56"/>
      <c r="GG921" s="56"/>
      <c r="GH921" s="56"/>
      <c r="GI921" s="56"/>
      <c r="GJ921" s="56"/>
      <c r="GK921" s="608"/>
      <c r="GL921" s="608"/>
      <c r="GM921" s="56"/>
      <c r="GN921" s="56"/>
      <c r="GO921" s="56"/>
      <c r="GP921" s="56"/>
      <c r="GQ921" s="56"/>
      <c r="GR921" s="56"/>
      <c r="GS921" s="56"/>
      <c r="GT921" s="56"/>
      <c r="GU921" s="56"/>
      <c r="GV921" s="56"/>
      <c r="GW921" s="56"/>
      <c r="GX921" s="629"/>
      <c r="GY921" s="630"/>
      <c r="GZ921" s="56"/>
      <c r="HA921" s="56"/>
      <c r="HB921" s="56"/>
      <c r="HC921" s="56"/>
      <c r="HD921" s="56"/>
      <c r="HE921" s="56"/>
      <c r="HF921" s="56"/>
      <c r="HG921" s="56"/>
      <c r="HH921" s="56"/>
      <c r="HI921" s="56"/>
      <c r="HJ921" s="56"/>
      <c r="HK921" s="56"/>
      <c r="HL921" s="56"/>
      <c r="HM921" s="56"/>
      <c r="HN921" s="56"/>
      <c r="HO921" s="56"/>
      <c r="HP921" s="56"/>
      <c r="HQ921" s="56"/>
      <c r="HR921" s="56"/>
      <c r="HS921" s="56"/>
      <c r="HT921" s="630"/>
      <c r="HU921" s="630"/>
      <c r="HV921" s="56"/>
      <c r="HW921" s="56"/>
      <c r="HX921" s="56"/>
      <c r="HY921" s="56"/>
      <c r="HZ921" s="56"/>
      <c r="IA921" s="56"/>
      <c r="IB921" s="56"/>
      <c r="IC921" s="56"/>
      <c r="ID921" s="56"/>
      <c r="IE921" s="56"/>
      <c r="IF921" s="56"/>
      <c r="IG921" s="56"/>
      <c r="IH921" s="56"/>
      <c r="II921" s="56"/>
      <c r="IJ921" s="56"/>
      <c r="IK921" s="56"/>
      <c r="IL921" s="56"/>
      <c r="IM921" s="56"/>
      <c r="IN921" s="56"/>
      <c r="IO921" s="56"/>
      <c r="IP921" s="56"/>
      <c r="IQ921" s="56"/>
      <c r="IR921" s="56"/>
      <c r="IS921" s="56"/>
      <c r="IT921" s="56"/>
      <c r="IU921" s="56"/>
      <c r="IV921" s="56"/>
      <c r="IW921" s="56"/>
      <c r="IX921" s="56"/>
      <c r="IY921" s="56"/>
      <c r="IZ921" s="56"/>
      <c r="JA921" s="56"/>
      <c r="JB921" s="56"/>
    </row>
    <row r="922" spans="168:262" ht="19" hidden="1" customHeight="1">
      <c r="FL922" s="56"/>
      <c r="FM922" s="56"/>
      <c r="FN922" s="56"/>
      <c r="FO922" s="56"/>
      <c r="FP922" s="1228"/>
      <c r="FQ922" s="56"/>
      <c r="FR922" s="56"/>
      <c r="FS922" s="56"/>
      <c r="FT922" s="608"/>
      <c r="FU922" s="608"/>
      <c r="FV922" s="56"/>
      <c r="FW922" s="56"/>
      <c r="FX922" s="56"/>
      <c r="FY922" s="56"/>
      <c r="FZ922" s="56"/>
      <c r="GA922" s="56"/>
      <c r="GB922" s="56"/>
      <c r="GC922" s="56"/>
      <c r="GD922" s="56"/>
      <c r="GE922" s="608"/>
      <c r="GF922" s="56"/>
      <c r="GG922" s="56"/>
      <c r="GH922" s="56"/>
      <c r="GI922" s="56"/>
      <c r="GJ922" s="56"/>
      <c r="GK922" s="608"/>
      <c r="GL922" s="608"/>
      <c r="GM922" s="56"/>
      <c r="GN922" s="56"/>
      <c r="GO922" s="56"/>
      <c r="GP922" s="56"/>
      <c r="GQ922" s="56"/>
      <c r="GR922" s="56"/>
      <c r="GS922" s="56"/>
      <c r="GT922" s="56"/>
      <c r="GU922" s="56"/>
      <c r="GV922" s="56"/>
      <c r="GW922" s="56"/>
      <c r="GX922" s="629"/>
      <c r="GY922" s="630"/>
      <c r="GZ922" s="56"/>
      <c r="HA922" s="56"/>
      <c r="HB922" s="56"/>
      <c r="HC922" s="56"/>
      <c r="HD922" s="56"/>
      <c r="HE922" s="56"/>
      <c r="HF922" s="56"/>
      <c r="HG922" s="56"/>
      <c r="HH922" s="56"/>
      <c r="HI922" s="56"/>
      <c r="HJ922" s="56"/>
      <c r="HK922" s="56"/>
      <c r="HL922" s="56"/>
      <c r="HM922" s="56"/>
      <c r="HN922" s="56"/>
      <c r="HO922" s="56"/>
      <c r="HP922" s="56"/>
      <c r="HQ922" s="56"/>
      <c r="HR922" s="56"/>
      <c r="HS922" s="56"/>
      <c r="HT922" s="630"/>
      <c r="HU922" s="630"/>
      <c r="HV922" s="56"/>
      <c r="HW922" s="56"/>
      <c r="HX922" s="56"/>
      <c r="HY922" s="56"/>
      <c r="HZ922" s="56"/>
      <c r="IA922" s="56"/>
      <c r="IB922" s="56"/>
      <c r="IC922" s="56"/>
      <c r="ID922" s="56"/>
      <c r="IE922" s="56"/>
      <c r="IF922" s="56"/>
      <c r="IG922" s="56"/>
      <c r="IH922" s="56"/>
      <c r="II922" s="56"/>
      <c r="IJ922" s="56"/>
      <c r="IK922" s="56"/>
      <c r="IL922" s="56"/>
      <c r="IM922" s="56"/>
      <c r="IN922" s="56"/>
      <c r="IO922" s="56"/>
      <c r="IP922" s="56"/>
      <c r="IQ922" s="56"/>
      <c r="IR922" s="56"/>
      <c r="IS922" s="56"/>
      <c r="IT922" s="56"/>
      <c r="IU922" s="56"/>
      <c r="IV922" s="56"/>
      <c r="IW922" s="56"/>
      <c r="IX922" s="56"/>
      <c r="IY922" s="56"/>
      <c r="IZ922" s="56"/>
      <c r="JA922" s="56"/>
      <c r="JB922" s="56"/>
    </row>
    <row r="923" spans="168:262" ht="19" hidden="1" customHeight="1">
      <c r="FL923" s="56"/>
      <c r="FM923" s="56"/>
      <c r="FN923" s="56"/>
      <c r="FO923" s="56"/>
      <c r="FP923" s="1228"/>
      <c r="FQ923" s="56"/>
      <c r="FR923" s="56"/>
      <c r="FS923" s="56"/>
      <c r="FT923" s="608"/>
      <c r="FU923" s="608"/>
      <c r="FV923" s="56"/>
      <c r="FW923" s="56"/>
      <c r="FX923" s="56"/>
      <c r="FY923" s="56"/>
      <c r="FZ923" s="56"/>
      <c r="GA923" s="56"/>
      <c r="GB923" s="56"/>
      <c r="GC923" s="56"/>
      <c r="GD923" s="56"/>
      <c r="GE923" s="608"/>
      <c r="GF923" s="56"/>
      <c r="GG923" s="56"/>
      <c r="GH923" s="56"/>
      <c r="GI923" s="56"/>
      <c r="GJ923" s="56"/>
      <c r="GK923" s="608"/>
      <c r="GL923" s="608"/>
      <c r="GM923" s="56"/>
      <c r="GN923" s="56"/>
      <c r="GO923" s="56"/>
      <c r="GP923" s="56"/>
      <c r="GQ923" s="56"/>
      <c r="GR923" s="56"/>
      <c r="GS923" s="56"/>
      <c r="GT923" s="56"/>
      <c r="GU923" s="56"/>
      <c r="GV923" s="56"/>
      <c r="GW923" s="56"/>
      <c r="GX923" s="629"/>
      <c r="GY923" s="630"/>
      <c r="GZ923" s="56"/>
      <c r="HA923" s="56"/>
      <c r="HB923" s="56"/>
      <c r="HC923" s="56"/>
      <c r="HD923" s="56"/>
      <c r="HE923" s="56"/>
      <c r="HF923" s="56"/>
      <c r="HG923" s="56"/>
      <c r="HH923" s="56"/>
      <c r="HI923" s="56"/>
      <c r="HJ923" s="56"/>
      <c r="HK923" s="56"/>
      <c r="HL923" s="56"/>
      <c r="HM923" s="56"/>
      <c r="HN923" s="56"/>
      <c r="HO923" s="56"/>
      <c r="HP923" s="56"/>
      <c r="HQ923" s="56"/>
      <c r="HR923" s="56"/>
      <c r="HS923" s="56"/>
      <c r="HT923" s="630"/>
      <c r="HU923" s="630"/>
      <c r="HV923" s="56"/>
      <c r="HW923" s="56"/>
      <c r="HX923" s="56"/>
      <c r="HY923" s="56"/>
      <c r="HZ923" s="56"/>
      <c r="IA923" s="56"/>
      <c r="IB923" s="56"/>
      <c r="IC923" s="56"/>
      <c r="ID923" s="56"/>
      <c r="IE923" s="56"/>
      <c r="IF923" s="56"/>
      <c r="IG923" s="56"/>
      <c r="IH923" s="56"/>
      <c r="II923" s="56"/>
      <c r="IJ923" s="56"/>
      <c r="IK923" s="56"/>
      <c r="IL923" s="56"/>
      <c r="IM923" s="56"/>
      <c r="IN923" s="56"/>
      <c r="IO923" s="56"/>
      <c r="IP923" s="56"/>
      <c r="IQ923" s="56"/>
      <c r="IR923" s="56"/>
      <c r="IS923" s="56"/>
      <c r="IT923" s="56"/>
      <c r="IU923" s="56"/>
      <c r="IV923" s="56"/>
      <c r="IW923" s="56"/>
      <c r="IX923" s="56"/>
      <c r="IY923" s="56"/>
      <c r="IZ923" s="56"/>
      <c r="JA923" s="56"/>
      <c r="JB923" s="56"/>
    </row>
    <row r="924" spans="168:262" ht="19" hidden="1" customHeight="1">
      <c r="FL924" s="56"/>
      <c r="FM924" s="56"/>
      <c r="FN924" s="56"/>
      <c r="FO924" s="56"/>
      <c r="FP924" s="1228"/>
      <c r="FQ924" s="56"/>
      <c r="FR924" s="56"/>
      <c r="FS924" s="56"/>
      <c r="FT924" s="608"/>
      <c r="FU924" s="608"/>
      <c r="FV924" s="56"/>
      <c r="FW924" s="56"/>
      <c r="FX924" s="56"/>
      <c r="FY924" s="56"/>
      <c r="FZ924" s="56"/>
      <c r="GA924" s="56"/>
      <c r="GB924" s="56"/>
      <c r="GC924" s="56"/>
      <c r="GD924" s="56"/>
      <c r="GE924" s="608"/>
      <c r="GF924" s="56"/>
      <c r="GG924" s="56"/>
      <c r="GH924" s="56"/>
      <c r="GI924" s="56"/>
      <c r="GJ924" s="56"/>
      <c r="GK924" s="608"/>
      <c r="GL924" s="608"/>
      <c r="GM924" s="56"/>
      <c r="GN924" s="56"/>
      <c r="GO924" s="56"/>
      <c r="GP924" s="56"/>
      <c r="GQ924" s="56"/>
      <c r="GR924" s="56"/>
      <c r="GS924" s="56"/>
      <c r="GT924" s="56"/>
      <c r="GU924" s="56"/>
      <c r="GV924" s="56"/>
      <c r="GW924" s="56"/>
      <c r="GX924" s="629"/>
      <c r="GY924" s="630"/>
      <c r="GZ924" s="56"/>
      <c r="HA924" s="56"/>
      <c r="HB924" s="56"/>
      <c r="HC924" s="56"/>
      <c r="HD924" s="56"/>
      <c r="HE924" s="56"/>
      <c r="HF924" s="56"/>
      <c r="HG924" s="56"/>
      <c r="HH924" s="56"/>
      <c r="HI924" s="56"/>
      <c r="HJ924" s="56"/>
      <c r="HK924" s="56"/>
      <c r="HL924" s="56"/>
      <c r="HM924" s="56"/>
      <c r="HN924" s="56"/>
      <c r="HO924" s="56"/>
      <c r="HP924" s="56"/>
      <c r="HQ924" s="56"/>
      <c r="HR924" s="56"/>
      <c r="HS924" s="56"/>
      <c r="HT924" s="630"/>
      <c r="HU924" s="630"/>
      <c r="HV924" s="56"/>
      <c r="HW924" s="56"/>
      <c r="HX924" s="56"/>
      <c r="HY924" s="56"/>
      <c r="HZ924" s="56"/>
      <c r="IA924" s="56"/>
      <c r="IB924" s="56"/>
      <c r="IC924" s="56"/>
      <c r="ID924" s="56"/>
      <c r="IE924" s="56"/>
      <c r="IF924" s="56"/>
      <c r="IG924" s="56"/>
      <c r="IH924" s="56"/>
      <c r="II924" s="56"/>
      <c r="IJ924" s="56"/>
      <c r="IK924" s="56"/>
      <c r="IL924" s="56"/>
      <c r="IM924" s="56"/>
      <c r="IN924" s="56"/>
      <c r="IO924" s="56"/>
      <c r="IP924" s="56"/>
      <c r="IQ924" s="56"/>
      <c r="IR924" s="56"/>
      <c r="IS924" s="56"/>
      <c r="IT924" s="56"/>
      <c r="IU924" s="56"/>
      <c r="IV924" s="56"/>
      <c r="IW924" s="56"/>
      <c r="IX924" s="56"/>
      <c r="IY924" s="56"/>
      <c r="IZ924" s="56"/>
      <c r="JA924" s="56"/>
      <c r="JB924" s="56"/>
    </row>
    <row r="925" spans="168:262" ht="19" hidden="1" customHeight="1">
      <c r="FL925" s="56"/>
      <c r="FM925" s="56"/>
      <c r="FN925" s="56"/>
      <c r="FO925" s="56"/>
      <c r="FP925" s="1228"/>
      <c r="FQ925" s="56"/>
      <c r="FR925" s="56"/>
      <c r="FS925" s="56"/>
      <c r="FT925" s="608"/>
      <c r="FU925" s="608"/>
      <c r="FV925" s="56"/>
      <c r="FW925" s="56"/>
      <c r="FX925" s="56"/>
      <c r="FY925" s="56"/>
      <c r="FZ925" s="56"/>
      <c r="GA925" s="56"/>
      <c r="GB925" s="56"/>
      <c r="GC925" s="56"/>
      <c r="GD925" s="56"/>
      <c r="GE925" s="608"/>
      <c r="GF925" s="56"/>
      <c r="GG925" s="56"/>
      <c r="GH925" s="56"/>
      <c r="GI925" s="56"/>
      <c r="GJ925" s="56"/>
      <c r="GK925" s="608"/>
      <c r="GL925" s="608"/>
      <c r="GM925" s="56"/>
      <c r="GN925" s="56"/>
      <c r="GO925" s="56"/>
      <c r="GP925" s="56"/>
      <c r="GQ925" s="56"/>
      <c r="GR925" s="56"/>
      <c r="GS925" s="56"/>
      <c r="GT925" s="56"/>
      <c r="GU925" s="56"/>
      <c r="GV925" s="56"/>
      <c r="GW925" s="56"/>
      <c r="GX925" s="629"/>
      <c r="GY925" s="630"/>
      <c r="GZ925" s="56"/>
      <c r="HA925" s="56"/>
      <c r="HB925" s="56"/>
      <c r="HC925" s="56"/>
      <c r="HD925" s="56"/>
      <c r="HE925" s="56"/>
      <c r="HF925" s="56"/>
      <c r="HG925" s="56"/>
      <c r="HH925" s="56"/>
      <c r="HI925" s="56"/>
      <c r="HJ925" s="56"/>
      <c r="HK925" s="56"/>
      <c r="HL925" s="56"/>
      <c r="HM925" s="56"/>
      <c r="HN925" s="56"/>
      <c r="HO925" s="56"/>
      <c r="HP925" s="56"/>
      <c r="HQ925" s="56"/>
      <c r="HR925" s="56"/>
      <c r="HS925" s="56"/>
      <c r="HT925" s="630"/>
      <c r="HU925" s="630"/>
      <c r="HV925" s="56"/>
      <c r="HW925" s="56"/>
      <c r="HX925" s="56"/>
      <c r="HY925" s="56"/>
      <c r="HZ925" s="56"/>
      <c r="IA925" s="56"/>
      <c r="IB925" s="56"/>
      <c r="IC925" s="56"/>
      <c r="ID925" s="56"/>
      <c r="IE925" s="56"/>
      <c r="IF925" s="56"/>
      <c r="IG925" s="56"/>
      <c r="IH925" s="56"/>
      <c r="II925" s="56"/>
      <c r="IJ925" s="56"/>
      <c r="IK925" s="56"/>
      <c r="IL925" s="56"/>
      <c r="IM925" s="56"/>
      <c r="IN925" s="56"/>
      <c r="IO925" s="56"/>
      <c r="IP925" s="56"/>
      <c r="IQ925" s="56"/>
      <c r="IR925" s="56"/>
      <c r="IS925" s="56"/>
      <c r="IT925" s="56"/>
      <c r="IU925" s="56"/>
      <c r="IV925" s="56"/>
      <c r="IW925" s="56"/>
      <c r="IX925" s="56"/>
      <c r="IY925" s="56"/>
      <c r="IZ925" s="56"/>
      <c r="JA925" s="56"/>
      <c r="JB925" s="56"/>
    </row>
    <row r="926" spans="168:262" ht="19" hidden="1" customHeight="1">
      <c r="FL926" s="56"/>
      <c r="FM926" s="56"/>
      <c r="FN926" s="56"/>
      <c r="FO926" s="56"/>
      <c r="FP926" s="1228"/>
      <c r="FQ926" s="56"/>
      <c r="FR926" s="56"/>
      <c r="FS926" s="56"/>
      <c r="FT926" s="608"/>
      <c r="FU926" s="608"/>
      <c r="FV926" s="56"/>
      <c r="FW926" s="56"/>
      <c r="FX926" s="56"/>
      <c r="FY926" s="56"/>
      <c r="FZ926" s="56"/>
      <c r="GA926" s="56"/>
      <c r="GB926" s="56"/>
      <c r="GC926" s="56"/>
      <c r="GD926" s="56"/>
      <c r="GE926" s="608"/>
      <c r="GF926" s="56"/>
      <c r="GG926" s="56"/>
      <c r="GH926" s="56"/>
      <c r="GI926" s="56"/>
      <c r="GJ926" s="56"/>
      <c r="GK926" s="608"/>
      <c r="GL926" s="608"/>
      <c r="GM926" s="56"/>
      <c r="GN926" s="56"/>
      <c r="GO926" s="56"/>
      <c r="GP926" s="56"/>
      <c r="GQ926" s="56"/>
      <c r="GR926" s="56"/>
      <c r="GS926" s="56"/>
      <c r="GT926" s="56"/>
      <c r="GU926" s="56"/>
      <c r="GV926" s="56"/>
      <c r="GW926" s="56"/>
      <c r="GX926" s="629"/>
      <c r="GY926" s="630"/>
      <c r="GZ926" s="56"/>
      <c r="HA926" s="56"/>
      <c r="HB926" s="56"/>
      <c r="HC926" s="56"/>
      <c r="HD926" s="56"/>
      <c r="HE926" s="56"/>
      <c r="HF926" s="56"/>
      <c r="HG926" s="56"/>
      <c r="HH926" s="56"/>
      <c r="HI926" s="56"/>
      <c r="HJ926" s="56"/>
      <c r="HK926" s="56"/>
      <c r="HL926" s="56"/>
      <c r="HM926" s="56"/>
      <c r="HN926" s="56"/>
      <c r="HO926" s="56"/>
      <c r="HP926" s="56"/>
      <c r="HQ926" s="56"/>
      <c r="HR926" s="56"/>
      <c r="HS926" s="56"/>
      <c r="HT926" s="630"/>
      <c r="HU926" s="630"/>
      <c r="HV926" s="56"/>
      <c r="HW926" s="56"/>
      <c r="HX926" s="56"/>
      <c r="HY926" s="56"/>
      <c r="HZ926" s="56"/>
      <c r="IA926" s="56"/>
      <c r="IB926" s="56"/>
      <c r="IC926" s="56"/>
      <c r="ID926" s="56"/>
      <c r="IE926" s="56"/>
      <c r="IF926" s="56"/>
      <c r="IG926" s="56"/>
      <c r="IH926" s="56"/>
      <c r="II926" s="56"/>
      <c r="IJ926" s="56"/>
      <c r="IK926" s="56"/>
      <c r="IL926" s="56"/>
      <c r="IM926" s="56"/>
      <c r="IN926" s="56"/>
      <c r="IO926" s="56"/>
      <c r="IP926" s="56"/>
      <c r="IQ926" s="56"/>
      <c r="IR926" s="56"/>
      <c r="IS926" s="56"/>
      <c r="IT926" s="56"/>
      <c r="IU926" s="56"/>
      <c r="IV926" s="56"/>
      <c r="IW926" s="56"/>
      <c r="IX926" s="56"/>
      <c r="IY926" s="56"/>
      <c r="IZ926" s="56"/>
      <c r="JA926" s="56"/>
      <c r="JB926" s="56"/>
    </row>
    <row r="927" spans="168:262" ht="19" hidden="1" customHeight="1">
      <c r="FL927" s="56"/>
      <c r="FM927" s="56"/>
      <c r="FN927" s="56"/>
      <c r="FO927" s="56"/>
      <c r="FP927" s="1228"/>
      <c r="FQ927" s="56"/>
      <c r="FR927" s="56"/>
      <c r="FS927" s="56"/>
      <c r="FT927" s="608"/>
      <c r="FU927" s="608"/>
      <c r="FV927" s="56"/>
      <c r="FW927" s="56"/>
      <c r="FX927" s="56"/>
      <c r="FY927" s="56"/>
      <c r="FZ927" s="56"/>
      <c r="GA927" s="56"/>
      <c r="GB927" s="56"/>
      <c r="GC927" s="56"/>
      <c r="GD927" s="56"/>
      <c r="GE927" s="608"/>
      <c r="GF927" s="56"/>
      <c r="GG927" s="56"/>
      <c r="GH927" s="56"/>
      <c r="GI927" s="56"/>
      <c r="GJ927" s="56"/>
      <c r="GK927" s="608"/>
      <c r="GL927" s="608"/>
      <c r="GM927" s="56"/>
      <c r="GN927" s="56"/>
      <c r="GO927" s="56"/>
      <c r="GP927" s="56"/>
      <c r="GQ927" s="56"/>
      <c r="GR927" s="56"/>
      <c r="GS927" s="56"/>
      <c r="GT927" s="56"/>
      <c r="GU927" s="56"/>
      <c r="GV927" s="56"/>
      <c r="GW927" s="56"/>
      <c r="GX927" s="629"/>
      <c r="GY927" s="630"/>
      <c r="GZ927" s="56"/>
      <c r="HA927" s="56"/>
      <c r="HB927" s="56"/>
      <c r="HC927" s="56"/>
      <c r="HD927" s="56"/>
      <c r="HE927" s="56"/>
      <c r="HF927" s="56"/>
      <c r="HG927" s="56"/>
      <c r="HH927" s="56"/>
      <c r="HI927" s="56"/>
      <c r="HJ927" s="56"/>
      <c r="HK927" s="56"/>
      <c r="HL927" s="56"/>
      <c r="HM927" s="56"/>
      <c r="HN927" s="56"/>
      <c r="HO927" s="56"/>
      <c r="HP927" s="56"/>
      <c r="HQ927" s="56"/>
      <c r="HR927" s="56"/>
      <c r="HS927" s="56"/>
      <c r="HT927" s="630"/>
      <c r="HU927" s="630"/>
      <c r="HV927" s="56"/>
      <c r="HW927" s="56"/>
      <c r="HX927" s="56"/>
      <c r="HY927" s="56"/>
      <c r="HZ927" s="56"/>
      <c r="IA927" s="56"/>
      <c r="IB927" s="56"/>
      <c r="IC927" s="56"/>
      <c r="ID927" s="56"/>
      <c r="IE927" s="56"/>
      <c r="IF927" s="56"/>
      <c r="IG927" s="56"/>
      <c r="IH927" s="56"/>
      <c r="II927" s="56"/>
      <c r="IJ927" s="56"/>
      <c r="IK927" s="56"/>
      <c r="IL927" s="56"/>
      <c r="IM927" s="56"/>
      <c r="IN927" s="56"/>
      <c r="IO927" s="56"/>
      <c r="IP927" s="56"/>
      <c r="IQ927" s="56"/>
      <c r="IR927" s="56"/>
      <c r="IS927" s="56"/>
      <c r="IT927" s="56"/>
      <c r="IU927" s="56"/>
      <c r="IV927" s="56"/>
      <c r="IW927" s="56"/>
      <c r="IX927" s="56"/>
      <c r="IY927" s="56"/>
      <c r="IZ927" s="56"/>
      <c r="JA927" s="56"/>
      <c r="JB927" s="56"/>
    </row>
    <row r="928" spans="168:262" ht="19" hidden="1" customHeight="1">
      <c r="FL928" s="56"/>
      <c r="FM928" s="56"/>
      <c r="FN928" s="56"/>
      <c r="FO928" s="56"/>
      <c r="FP928" s="1228"/>
      <c r="FQ928" s="56"/>
      <c r="FR928" s="56"/>
      <c r="FS928" s="56"/>
      <c r="FT928" s="608"/>
      <c r="FU928" s="608"/>
      <c r="FV928" s="56"/>
      <c r="FW928" s="56"/>
      <c r="FX928" s="56"/>
      <c r="FY928" s="56"/>
      <c r="FZ928" s="56"/>
      <c r="GA928" s="56"/>
      <c r="GB928" s="56"/>
      <c r="GC928" s="56"/>
      <c r="GD928" s="56"/>
      <c r="GE928" s="608"/>
      <c r="GF928" s="56"/>
      <c r="GG928" s="56"/>
      <c r="GH928" s="56"/>
      <c r="GI928" s="56"/>
      <c r="GJ928" s="56"/>
      <c r="GK928" s="608"/>
      <c r="GL928" s="608"/>
      <c r="GM928" s="56"/>
      <c r="GN928" s="56"/>
      <c r="GO928" s="56"/>
      <c r="GP928" s="56"/>
      <c r="GQ928" s="56"/>
      <c r="GR928" s="56"/>
      <c r="GS928" s="56"/>
      <c r="GT928" s="56"/>
      <c r="GU928" s="56"/>
      <c r="GV928" s="56"/>
      <c r="GW928" s="56"/>
      <c r="GX928" s="629"/>
      <c r="GY928" s="630"/>
      <c r="GZ928" s="56"/>
      <c r="HA928" s="56"/>
      <c r="HB928" s="56"/>
      <c r="HC928" s="56"/>
      <c r="HD928" s="56"/>
      <c r="HE928" s="56"/>
      <c r="HF928" s="56"/>
      <c r="HG928" s="56"/>
      <c r="HH928" s="56"/>
      <c r="HI928" s="56"/>
      <c r="HJ928" s="56"/>
      <c r="HK928" s="56"/>
      <c r="HL928" s="56"/>
      <c r="HM928" s="56"/>
      <c r="HN928" s="56"/>
      <c r="HO928" s="56"/>
      <c r="HP928" s="56"/>
      <c r="HQ928" s="56"/>
      <c r="HR928" s="56"/>
      <c r="HS928" s="56"/>
      <c r="HT928" s="630"/>
      <c r="HU928" s="630"/>
      <c r="HV928" s="56"/>
      <c r="HW928" s="56"/>
      <c r="HX928" s="56"/>
      <c r="HY928" s="56"/>
      <c r="HZ928" s="56"/>
      <c r="IA928" s="56"/>
      <c r="IB928" s="56"/>
      <c r="IC928" s="56"/>
      <c r="ID928" s="56"/>
      <c r="IE928" s="56"/>
      <c r="IF928" s="56"/>
      <c r="IG928" s="56"/>
      <c r="IH928" s="56"/>
      <c r="II928" s="56"/>
      <c r="IJ928" s="56"/>
      <c r="IK928" s="56"/>
      <c r="IL928" s="56"/>
      <c r="IM928" s="56"/>
      <c r="IN928" s="56"/>
      <c r="IO928" s="56"/>
      <c r="IP928" s="56"/>
      <c r="IQ928" s="56"/>
      <c r="IR928" s="56"/>
      <c r="IS928" s="56"/>
      <c r="IT928" s="56"/>
      <c r="IU928" s="56"/>
      <c r="IV928" s="56"/>
      <c r="IW928" s="56"/>
      <c r="IX928" s="56"/>
      <c r="IY928" s="56"/>
      <c r="IZ928" s="56"/>
      <c r="JA928" s="56"/>
      <c r="JB928" s="56"/>
    </row>
    <row r="929" spans="168:262" ht="19" hidden="1" customHeight="1">
      <c r="FL929" s="56"/>
      <c r="FM929" s="56"/>
      <c r="FN929" s="56"/>
      <c r="FO929" s="56"/>
      <c r="FP929" s="1228"/>
      <c r="FQ929" s="56"/>
      <c r="FR929" s="56"/>
      <c r="FS929" s="56"/>
      <c r="FT929" s="608"/>
      <c r="FU929" s="608"/>
      <c r="FV929" s="56"/>
      <c r="FW929" s="56"/>
      <c r="FX929" s="56"/>
      <c r="FY929" s="56"/>
      <c r="FZ929" s="56"/>
      <c r="GA929" s="56"/>
      <c r="GB929" s="56"/>
      <c r="GC929" s="56"/>
      <c r="GD929" s="56"/>
      <c r="GE929" s="608"/>
      <c r="GF929" s="56"/>
      <c r="GG929" s="56"/>
      <c r="GH929" s="56"/>
      <c r="GI929" s="56"/>
      <c r="GJ929" s="56"/>
      <c r="GK929" s="608"/>
      <c r="GL929" s="608"/>
      <c r="GM929" s="56"/>
      <c r="GN929" s="56"/>
      <c r="GO929" s="56"/>
      <c r="GP929" s="56"/>
      <c r="GQ929" s="56"/>
      <c r="GR929" s="56"/>
      <c r="GS929" s="56"/>
      <c r="GT929" s="56"/>
      <c r="GU929" s="56"/>
      <c r="GV929" s="56"/>
      <c r="GW929" s="56"/>
      <c r="GX929" s="629"/>
      <c r="GY929" s="630"/>
      <c r="GZ929" s="56"/>
      <c r="HA929" s="56"/>
      <c r="HB929" s="56"/>
      <c r="HC929" s="56"/>
      <c r="HD929" s="56"/>
      <c r="HE929" s="56"/>
      <c r="HF929" s="56"/>
      <c r="HG929" s="56"/>
      <c r="HH929" s="56"/>
      <c r="HI929" s="56"/>
      <c r="HJ929" s="56"/>
      <c r="HK929" s="56"/>
      <c r="HL929" s="56"/>
      <c r="HM929" s="56"/>
      <c r="HN929" s="56"/>
      <c r="HO929" s="56"/>
      <c r="HP929" s="56"/>
      <c r="HQ929" s="56"/>
      <c r="HR929" s="56"/>
      <c r="HS929" s="56"/>
      <c r="HT929" s="630"/>
      <c r="HU929" s="630"/>
      <c r="HV929" s="56"/>
      <c r="HW929" s="56"/>
      <c r="HX929" s="56"/>
      <c r="HY929" s="56"/>
      <c r="HZ929" s="56"/>
      <c r="IA929" s="56"/>
      <c r="IB929" s="56"/>
      <c r="IC929" s="56"/>
      <c r="ID929" s="56"/>
      <c r="IE929" s="56"/>
      <c r="IF929" s="56"/>
      <c r="IG929" s="56"/>
      <c r="IH929" s="56"/>
      <c r="II929" s="56"/>
      <c r="IJ929" s="56"/>
      <c r="IK929" s="56"/>
      <c r="IL929" s="56"/>
      <c r="IM929" s="56"/>
      <c r="IN929" s="56"/>
      <c r="IO929" s="56"/>
      <c r="IP929" s="56"/>
      <c r="IQ929" s="56"/>
      <c r="IR929" s="56"/>
      <c r="IS929" s="56"/>
      <c r="IT929" s="56"/>
      <c r="IU929" s="56"/>
      <c r="IV929" s="56"/>
      <c r="IW929" s="56"/>
      <c r="IX929" s="56"/>
      <c r="IY929" s="56"/>
      <c r="IZ929" s="56"/>
      <c r="JA929" s="56"/>
      <c r="JB929" s="56"/>
    </row>
    <row r="930" spans="168:262" ht="19" hidden="1" customHeight="1">
      <c r="FL930" s="56"/>
      <c r="FM930" s="56"/>
      <c r="FN930" s="56"/>
      <c r="FO930" s="56"/>
      <c r="FP930" s="1228"/>
      <c r="FQ930" s="56"/>
      <c r="FR930" s="56"/>
      <c r="FS930" s="56"/>
      <c r="FT930" s="608"/>
      <c r="FU930" s="608"/>
      <c r="FV930" s="56"/>
      <c r="FW930" s="56"/>
      <c r="FX930" s="56"/>
      <c r="FY930" s="56"/>
      <c r="FZ930" s="56"/>
      <c r="GA930" s="56"/>
      <c r="GB930" s="56"/>
      <c r="GC930" s="56"/>
      <c r="GD930" s="56"/>
      <c r="GE930" s="608"/>
      <c r="GF930" s="56"/>
      <c r="GG930" s="56"/>
      <c r="GH930" s="56"/>
      <c r="GI930" s="56"/>
      <c r="GJ930" s="56"/>
      <c r="GK930" s="608"/>
      <c r="GL930" s="608"/>
      <c r="GM930" s="56"/>
      <c r="GN930" s="56"/>
      <c r="GO930" s="56"/>
      <c r="GP930" s="56"/>
      <c r="GQ930" s="56"/>
      <c r="GR930" s="56"/>
      <c r="GS930" s="56"/>
      <c r="GT930" s="56"/>
      <c r="GU930" s="56"/>
      <c r="GV930" s="56"/>
      <c r="GW930" s="56"/>
      <c r="GX930" s="629"/>
      <c r="GY930" s="630"/>
      <c r="GZ930" s="56"/>
      <c r="HA930" s="56"/>
      <c r="HB930" s="56"/>
      <c r="HC930" s="56"/>
      <c r="HD930" s="56"/>
      <c r="HE930" s="56"/>
      <c r="HF930" s="56"/>
      <c r="HG930" s="56"/>
      <c r="HH930" s="56"/>
      <c r="HI930" s="56"/>
      <c r="HJ930" s="56"/>
      <c r="HK930" s="56"/>
      <c r="HL930" s="56"/>
      <c r="HM930" s="56"/>
      <c r="HN930" s="56"/>
      <c r="HO930" s="56"/>
      <c r="HP930" s="56"/>
      <c r="HQ930" s="56"/>
      <c r="HR930" s="56"/>
      <c r="HS930" s="56"/>
      <c r="HT930" s="630"/>
      <c r="HU930" s="630"/>
      <c r="HV930" s="56"/>
      <c r="HW930" s="56"/>
      <c r="HX930" s="56"/>
      <c r="HY930" s="56"/>
      <c r="HZ930" s="56"/>
      <c r="IA930" s="56"/>
      <c r="IB930" s="56"/>
      <c r="IC930" s="56"/>
      <c r="ID930" s="56"/>
      <c r="IE930" s="56"/>
      <c r="IF930" s="56"/>
      <c r="IG930" s="56"/>
      <c r="IH930" s="56"/>
      <c r="II930" s="56"/>
      <c r="IJ930" s="56"/>
      <c r="IK930" s="56"/>
      <c r="IL930" s="56"/>
      <c r="IM930" s="56"/>
      <c r="IN930" s="56"/>
      <c r="IO930" s="56"/>
      <c r="IP930" s="56"/>
      <c r="IQ930" s="56"/>
      <c r="IR930" s="56"/>
      <c r="IS930" s="56"/>
      <c r="IT930" s="56"/>
      <c r="IU930" s="56"/>
      <c r="IV930" s="56"/>
      <c r="IW930" s="56"/>
      <c r="IX930" s="56"/>
      <c r="IY930" s="56"/>
      <c r="IZ930" s="56"/>
      <c r="JA930" s="56"/>
      <c r="JB930" s="56"/>
    </row>
    <row r="931" spans="168:262" ht="19" hidden="1" customHeight="1">
      <c r="FL931" s="56"/>
      <c r="FM931" s="56"/>
      <c r="FN931" s="56"/>
      <c r="FO931" s="56"/>
      <c r="FP931" s="1228"/>
      <c r="FQ931" s="56"/>
      <c r="FR931" s="56"/>
      <c r="FS931" s="56"/>
      <c r="FT931" s="608"/>
      <c r="FU931" s="608"/>
      <c r="FV931" s="56"/>
      <c r="FW931" s="56"/>
      <c r="FX931" s="56"/>
      <c r="FY931" s="56"/>
      <c r="FZ931" s="56"/>
      <c r="GA931" s="56"/>
      <c r="GB931" s="56"/>
      <c r="GC931" s="56"/>
      <c r="GD931" s="56"/>
      <c r="GE931" s="608"/>
      <c r="GF931" s="56"/>
      <c r="GG931" s="56"/>
      <c r="GH931" s="56"/>
      <c r="GI931" s="56"/>
      <c r="GJ931" s="56"/>
      <c r="GK931" s="608"/>
      <c r="GL931" s="608"/>
      <c r="GM931" s="56"/>
      <c r="GN931" s="56"/>
      <c r="GO931" s="56"/>
      <c r="GP931" s="56"/>
      <c r="GQ931" s="56"/>
      <c r="GR931" s="56"/>
      <c r="GS931" s="56"/>
      <c r="GT931" s="56"/>
      <c r="GU931" s="56"/>
      <c r="GV931" s="56"/>
      <c r="GW931" s="56"/>
      <c r="GX931" s="629"/>
      <c r="GY931" s="630"/>
      <c r="GZ931" s="56"/>
      <c r="HA931" s="56"/>
      <c r="HB931" s="56"/>
      <c r="HC931" s="56"/>
      <c r="HD931" s="56"/>
      <c r="HE931" s="56"/>
      <c r="HF931" s="56"/>
      <c r="HG931" s="56"/>
      <c r="HH931" s="56"/>
      <c r="HI931" s="56"/>
      <c r="HJ931" s="56"/>
      <c r="HK931" s="56"/>
      <c r="HL931" s="56"/>
      <c r="HM931" s="56"/>
      <c r="HN931" s="56"/>
      <c r="HO931" s="56"/>
      <c r="HP931" s="56"/>
      <c r="HQ931" s="56"/>
      <c r="HR931" s="56"/>
      <c r="HS931" s="56"/>
      <c r="HT931" s="630"/>
      <c r="HU931" s="630"/>
      <c r="HV931" s="56"/>
      <c r="HW931" s="56"/>
      <c r="HX931" s="56"/>
      <c r="HY931" s="56"/>
      <c r="HZ931" s="56"/>
      <c r="IA931" s="56"/>
      <c r="IB931" s="56"/>
      <c r="IC931" s="56"/>
      <c r="ID931" s="56"/>
      <c r="IE931" s="56"/>
      <c r="IF931" s="56"/>
      <c r="IG931" s="56"/>
      <c r="IH931" s="56"/>
      <c r="II931" s="56"/>
      <c r="IJ931" s="56"/>
      <c r="IK931" s="56"/>
      <c r="IL931" s="56"/>
      <c r="IM931" s="56"/>
      <c r="IN931" s="56"/>
      <c r="IO931" s="56"/>
      <c r="IP931" s="56"/>
      <c r="IQ931" s="56"/>
      <c r="IR931" s="56"/>
      <c r="IS931" s="56"/>
      <c r="IT931" s="56"/>
      <c r="IU931" s="56"/>
      <c r="IV931" s="56"/>
      <c r="IW931" s="56"/>
      <c r="IX931" s="56"/>
      <c r="IY931" s="56"/>
      <c r="IZ931" s="56"/>
      <c r="JA931" s="56"/>
      <c r="JB931" s="56"/>
    </row>
    <row r="932" spans="168:262" ht="19" hidden="1" customHeight="1">
      <c r="FL932" s="56"/>
      <c r="FM932" s="56"/>
      <c r="FN932" s="56"/>
      <c r="FO932" s="56"/>
      <c r="FP932" s="1228"/>
      <c r="FQ932" s="56"/>
      <c r="FR932" s="56"/>
      <c r="FS932" s="56"/>
      <c r="FT932" s="608"/>
      <c r="FU932" s="608"/>
      <c r="FV932" s="56"/>
      <c r="FW932" s="56"/>
      <c r="FX932" s="56"/>
      <c r="FY932" s="56"/>
      <c r="FZ932" s="56"/>
      <c r="GA932" s="56"/>
      <c r="GB932" s="56"/>
      <c r="GC932" s="56"/>
      <c r="GD932" s="56"/>
      <c r="GE932" s="608"/>
      <c r="GF932" s="56"/>
      <c r="GG932" s="56"/>
      <c r="GH932" s="56"/>
      <c r="GI932" s="56"/>
      <c r="GJ932" s="56"/>
      <c r="GK932" s="608"/>
      <c r="GL932" s="608"/>
      <c r="GM932" s="56"/>
      <c r="GN932" s="56"/>
      <c r="GO932" s="56"/>
      <c r="GP932" s="56"/>
      <c r="GQ932" s="56"/>
      <c r="GR932" s="56"/>
      <c r="GS932" s="56"/>
      <c r="GT932" s="56"/>
      <c r="GU932" s="56"/>
      <c r="GV932" s="56"/>
      <c r="GW932" s="56"/>
      <c r="GX932" s="629"/>
      <c r="GY932" s="630"/>
      <c r="GZ932" s="56"/>
      <c r="HA932" s="56"/>
      <c r="HB932" s="56"/>
      <c r="HC932" s="56"/>
      <c r="HD932" s="56"/>
      <c r="HE932" s="56"/>
      <c r="HF932" s="56"/>
      <c r="HG932" s="56"/>
      <c r="HH932" s="56"/>
      <c r="HI932" s="56"/>
      <c r="HJ932" s="56"/>
      <c r="HK932" s="56"/>
      <c r="HL932" s="56"/>
      <c r="HM932" s="56"/>
      <c r="HN932" s="56"/>
      <c r="HO932" s="56"/>
      <c r="HP932" s="56"/>
      <c r="HQ932" s="56"/>
      <c r="HR932" s="56"/>
      <c r="HS932" s="56"/>
      <c r="HT932" s="630"/>
      <c r="HU932" s="630"/>
      <c r="HV932" s="56"/>
      <c r="HW932" s="56"/>
      <c r="HX932" s="56"/>
      <c r="HY932" s="56"/>
      <c r="HZ932" s="56"/>
      <c r="IA932" s="56"/>
      <c r="IB932" s="56"/>
      <c r="IC932" s="56"/>
      <c r="ID932" s="56"/>
      <c r="IE932" s="56"/>
      <c r="IF932" s="56"/>
      <c r="IG932" s="56"/>
      <c r="IH932" s="56"/>
      <c r="II932" s="56"/>
      <c r="IJ932" s="56"/>
      <c r="IK932" s="56"/>
      <c r="IL932" s="56"/>
      <c r="IM932" s="56"/>
      <c r="IN932" s="56"/>
      <c r="IO932" s="56"/>
      <c r="IP932" s="56"/>
      <c r="IQ932" s="56"/>
      <c r="IR932" s="56"/>
      <c r="IS932" s="56"/>
      <c r="IT932" s="56"/>
      <c r="IU932" s="56"/>
      <c r="IV932" s="56"/>
      <c r="IW932" s="56"/>
      <c r="IX932" s="56"/>
      <c r="IY932" s="56"/>
      <c r="IZ932" s="56"/>
      <c r="JA932" s="56"/>
      <c r="JB932" s="56"/>
    </row>
    <row r="933" spans="168:262" ht="19" hidden="1" customHeight="1">
      <c r="FL933" s="56"/>
      <c r="FM933" s="56"/>
      <c r="FN933" s="56"/>
      <c r="FO933" s="56"/>
      <c r="FP933" s="1228"/>
      <c r="FQ933" s="56"/>
      <c r="FR933" s="56"/>
      <c r="FS933" s="56"/>
      <c r="FT933" s="608"/>
      <c r="FU933" s="608"/>
      <c r="FV933" s="56"/>
      <c r="FW933" s="56"/>
      <c r="FX933" s="56"/>
      <c r="FY933" s="56"/>
      <c r="FZ933" s="56"/>
      <c r="GA933" s="56"/>
      <c r="GB933" s="56"/>
      <c r="GC933" s="56"/>
      <c r="GD933" s="56"/>
      <c r="GE933" s="608"/>
      <c r="GF933" s="56"/>
      <c r="GG933" s="56"/>
      <c r="GH933" s="56"/>
      <c r="GI933" s="56"/>
      <c r="GJ933" s="56"/>
      <c r="GK933" s="608"/>
      <c r="GL933" s="608"/>
      <c r="GM933" s="56"/>
      <c r="GN933" s="56"/>
      <c r="GO933" s="56"/>
      <c r="GP933" s="56"/>
      <c r="GQ933" s="56"/>
      <c r="GR933" s="56"/>
      <c r="GS933" s="56"/>
      <c r="GT933" s="56"/>
      <c r="GU933" s="56"/>
      <c r="GV933" s="56"/>
      <c r="GW933" s="56"/>
      <c r="GX933" s="629"/>
      <c r="GY933" s="630"/>
      <c r="GZ933" s="56"/>
      <c r="HA933" s="56"/>
      <c r="HB933" s="56"/>
      <c r="HC933" s="56"/>
      <c r="HD933" s="56"/>
      <c r="HE933" s="56"/>
      <c r="HF933" s="56"/>
      <c r="HG933" s="56"/>
      <c r="HH933" s="56"/>
      <c r="HI933" s="56"/>
      <c r="HJ933" s="56"/>
      <c r="HK933" s="56"/>
      <c r="HL933" s="56"/>
      <c r="HM933" s="56"/>
      <c r="HN933" s="56"/>
      <c r="HO933" s="56"/>
      <c r="HP933" s="56"/>
      <c r="HQ933" s="56"/>
      <c r="HR933" s="56"/>
      <c r="HS933" s="56"/>
      <c r="HT933" s="630"/>
      <c r="HU933" s="630"/>
      <c r="HV933" s="56"/>
      <c r="HW933" s="56"/>
      <c r="HX933" s="56"/>
      <c r="HY933" s="56"/>
      <c r="HZ933" s="56"/>
      <c r="IA933" s="56"/>
      <c r="IB933" s="56"/>
      <c r="IC933" s="56"/>
      <c r="ID933" s="56"/>
      <c r="IE933" s="56"/>
      <c r="IF933" s="56"/>
      <c r="IG933" s="56"/>
      <c r="IH933" s="56"/>
      <c r="II933" s="56"/>
      <c r="IJ933" s="56"/>
      <c r="IK933" s="56"/>
      <c r="IL933" s="56"/>
      <c r="IM933" s="56"/>
      <c r="IN933" s="56"/>
      <c r="IO933" s="56"/>
      <c r="IP933" s="56"/>
      <c r="IQ933" s="56"/>
      <c r="IR933" s="56"/>
      <c r="IS933" s="56"/>
      <c r="IT933" s="56"/>
      <c r="IU933" s="56"/>
      <c r="IV933" s="56"/>
      <c r="IW933" s="56"/>
      <c r="IX933" s="56"/>
      <c r="IY933" s="56"/>
      <c r="IZ933" s="56"/>
      <c r="JA933" s="56"/>
      <c r="JB933" s="56"/>
    </row>
    <row r="934" spans="168:262" ht="19" hidden="1" customHeight="1">
      <c r="FL934" s="56"/>
      <c r="FM934" s="56"/>
      <c r="FN934" s="56"/>
      <c r="FO934" s="56"/>
      <c r="FP934" s="1228"/>
      <c r="FQ934" s="56"/>
      <c r="FR934" s="56"/>
      <c r="FS934" s="56"/>
      <c r="FT934" s="608"/>
      <c r="FU934" s="608"/>
      <c r="FV934" s="56"/>
      <c r="FW934" s="56"/>
      <c r="FX934" s="56"/>
      <c r="FY934" s="56"/>
      <c r="FZ934" s="56"/>
      <c r="GA934" s="56"/>
      <c r="GB934" s="56"/>
      <c r="GC934" s="56"/>
      <c r="GD934" s="56"/>
      <c r="GE934" s="608"/>
      <c r="GF934" s="56"/>
      <c r="GG934" s="56"/>
      <c r="GH934" s="56"/>
      <c r="GI934" s="56"/>
      <c r="GJ934" s="56"/>
      <c r="GK934" s="608"/>
      <c r="GL934" s="608"/>
      <c r="GM934" s="56"/>
      <c r="GN934" s="56"/>
      <c r="GO934" s="56"/>
      <c r="GP934" s="56"/>
      <c r="GQ934" s="56"/>
      <c r="GR934" s="56"/>
      <c r="GS934" s="56"/>
      <c r="GT934" s="56"/>
      <c r="GU934" s="56"/>
      <c r="GV934" s="56"/>
      <c r="GW934" s="56"/>
      <c r="GX934" s="629"/>
      <c r="GY934" s="630"/>
      <c r="GZ934" s="56"/>
      <c r="HA934" s="56"/>
      <c r="HB934" s="56"/>
      <c r="HC934" s="56"/>
      <c r="HD934" s="56"/>
      <c r="HE934" s="56"/>
      <c r="HF934" s="56"/>
      <c r="HG934" s="56"/>
      <c r="HH934" s="56"/>
      <c r="HI934" s="56"/>
      <c r="HJ934" s="56"/>
      <c r="HK934" s="56"/>
      <c r="HL934" s="56"/>
      <c r="HM934" s="56"/>
      <c r="HN934" s="56"/>
      <c r="HO934" s="56"/>
      <c r="HP934" s="56"/>
      <c r="HQ934" s="56"/>
      <c r="HR934" s="56"/>
      <c r="HS934" s="56"/>
      <c r="HT934" s="630"/>
      <c r="HU934" s="630"/>
      <c r="HV934" s="56"/>
      <c r="HW934" s="56"/>
      <c r="HX934" s="56"/>
      <c r="HY934" s="56"/>
      <c r="HZ934" s="56"/>
      <c r="IA934" s="56"/>
      <c r="IB934" s="56"/>
      <c r="IC934" s="56"/>
      <c r="ID934" s="56"/>
      <c r="IE934" s="56"/>
      <c r="IF934" s="56"/>
      <c r="IG934" s="56"/>
      <c r="IH934" s="56"/>
      <c r="II934" s="56"/>
      <c r="IJ934" s="56"/>
      <c r="IK934" s="56"/>
      <c r="IL934" s="56"/>
      <c r="IM934" s="56"/>
      <c r="IN934" s="56"/>
      <c r="IO934" s="56"/>
      <c r="IP934" s="56"/>
      <c r="IQ934" s="56"/>
      <c r="IR934" s="56"/>
      <c r="IS934" s="56"/>
      <c r="IT934" s="56"/>
      <c r="IU934" s="56"/>
      <c r="IV934" s="56"/>
      <c r="IW934" s="56"/>
      <c r="IX934" s="56"/>
      <c r="IY934" s="56"/>
      <c r="IZ934" s="56"/>
      <c r="JA934" s="56"/>
      <c r="JB934" s="56"/>
    </row>
    <row r="935" spans="168:262" ht="19" hidden="1" customHeight="1">
      <c r="FL935" s="56"/>
      <c r="FM935" s="56"/>
      <c r="FN935" s="56"/>
      <c r="FO935" s="56"/>
      <c r="FP935" s="1228"/>
      <c r="FQ935" s="56"/>
      <c r="FR935" s="56"/>
      <c r="FS935" s="56"/>
      <c r="FT935" s="608"/>
      <c r="FU935" s="608"/>
      <c r="FV935" s="56"/>
      <c r="FW935" s="56"/>
      <c r="FX935" s="56"/>
      <c r="FY935" s="56"/>
      <c r="FZ935" s="56"/>
      <c r="GA935" s="56"/>
      <c r="GB935" s="56"/>
      <c r="GC935" s="56"/>
      <c r="GD935" s="56"/>
      <c r="GE935" s="608"/>
      <c r="GF935" s="56"/>
      <c r="GG935" s="56"/>
      <c r="GH935" s="56"/>
      <c r="GI935" s="56"/>
      <c r="GJ935" s="56"/>
      <c r="GK935" s="608"/>
      <c r="GL935" s="608"/>
      <c r="GM935" s="56"/>
      <c r="GN935" s="56"/>
      <c r="GO935" s="56"/>
      <c r="GP935" s="56"/>
      <c r="GQ935" s="56"/>
      <c r="GR935" s="56"/>
      <c r="GS935" s="56"/>
      <c r="GT935" s="56"/>
      <c r="GU935" s="56"/>
      <c r="GV935" s="56"/>
      <c r="GW935" s="56"/>
      <c r="GX935" s="629"/>
      <c r="GY935" s="630"/>
      <c r="GZ935" s="56"/>
      <c r="HA935" s="56"/>
      <c r="HB935" s="56"/>
      <c r="HC935" s="56"/>
      <c r="HD935" s="56"/>
      <c r="HE935" s="56"/>
      <c r="HF935" s="56"/>
      <c r="HG935" s="56"/>
      <c r="HH935" s="56"/>
      <c r="HI935" s="56"/>
      <c r="HJ935" s="56"/>
      <c r="HK935" s="56"/>
      <c r="HL935" s="56"/>
      <c r="HM935" s="56"/>
      <c r="HN935" s="56"/>
      <c r="HO935" s="56"/>
      <c r="HP935" s="56"/>
      <c r="HQ935" s="56"/>
      <c r="HR935" s="56"/>
      <c r="HS935" s="56"/>
      <c r="HT935" s="630"/>
      <c r="HU935" s="630"/>
      <c r="HV935" s="56"/>
      <c r="HW935" s="56"/>
      <c r="HX935" s="56"/>
      <c r="HY935" s="56"/>
      <c r="HZ935" s="56"/>
      <c r="IA935" s="56"/>
      <c r="IB935" s="56"/>
      <c r="IC935" s="56"/>
      <c r="ID935" s="56"/>
      <c r="IE935" s="56"/>
      <c r="IF935" s="56"/>
      <c r="IG935" s="56"/>
      <c r="IH935" s="56"/>
      <c r="II935" s="56"/>
      <c r="IJ935" s="56"/>
      <c r="IK935" s="56"/>
      <c r="IL935" s="56"/>
      <c r="IM935" s="56"/>
      <c r="IN935" s="56"/>
      <c r="IO935" s="56"/>
      <c r="IP935" s="56"/>
      <c r="IQ935" s="56"/>
      <c r="IR935" s="56"/>
      <c r="IS935" s="56"/>
      <c r="IT935" s="56"/>
      <c r="IU935" s="56"/>
      <c r="IV935" s="56"/>
      <c r="IW935" s="56"/>
      <c r="IX935" s="56"/>
      <c r="IY935" s="56"/>
      <c r="IZ935" s="56"/>
      <c r="JA935" s="56"/>
      <c r="JB935" s="56"/>
    </row>
    <row r="936" spans="168:262" ht="19" hidden="1" customHeight="1">
      <c r="FL936" s="56"/>
      <c r="FM936" s="56"/>
      <c r="FN936" s="56"/>
      <c r="FO936" s="56"/>
      <c r="FP936" s="1228"/>
      <c r="FQ936" s="56"/>
      <c r="FR936" s="56"/>
      <c r="FS936" s="56"/>
      <c r="FT936" s="608"/>
      <c r="FU936" s="608"/>
      <c r="FV936" s="56"/>
      <c r="FW936" s="56"/>
      <c r="FX936" s="56"/>
      <c r="FY936" s="56"/>
      <c r="FZ936" s="56"/>
      <c r="GA936" s="56"/>
      <c r="GB936" s="56"/>
      <c r="GC936" s="56"/>
      <c r="GD936" s="56"/>
      <c r="GE936" s="608"/>
      <c r="GF936" s="56"/>
      <c r="GG936" s="56"/>
      <c r="GH936" s="56"/>
      <c r="GI936" s="56"/>
      <c r="GJ936" s="56"/>
      <c r="GK936" s="608"/>
      <c r="GL936" s="608"/>
      <c r="GM936" s="56"/>
      <c r="GN936" s="56"/>
      <c r="GO936" s="56"/>
      <c r="GP936" s="56"/>
      <c r="GQ936" s="56"/>
      <c r="GR936" s="56"/>
      <c r="GS936" s="56"/>
      <c r="GT936" s="56"/>
      <c r="GU936" s="56"/>
      <c r="GV936" s="56"/>
      <c r="GW936" s="56"/>
      <c r="GX936" s="629"/>
      <c r="GY936" s="630"/>
      <c r="GZ936" s="56"/>
      <c r="HA936" s="56"/>
      <c r="HB936" s="56"/>
      <c r="HC936" s="56"/>
      <c r="HD936" s="56"/>
      <c r="HE936" s="56"/>
      <c r="HF936" s="56"/>
      <c r="HG936" s="56"/>
      <c r="HH936" s="56"/>
      <c r="HI936" s="56"/>
      <c r="HJ936" s="56"/>
      <c r="HK936" s="56"/>
      <c r="HL936" s="56"/>
      <c r="HM936" s="56"/>
      <c r="HN936" s="56"/>
      <c r="HO936" s="56"/>
      <c r="HP936" s="56"/>
      <c r="HQ936" s="56"/>
      <c r="HR936" s="56"/>
      <c r="HS936" s="56"/>
      <c r="HT936" s="630"/>
      <c r="HU936" s="630"/>
      <c r="HV936" s="56"/>
      <c r="HW936" s="56"/>
      <c r="HX936" s="56"/>
      <c r="HY936" s="56"/>
      <c r="HZ936" s="56"/>
      <c r="IA936" s="56"/>
      <c r="IB936" s="56"/>
      <c r="IC936" s="56"/>
      <c r="ID936" s="56"/>
      <c r="IE936" s="56"/>
      <c r="IF936" s="56"/>
      <c r="IG936" s="56"/>
      <c r="IH936" s="56"/>
      <c r="II936" s="56"/>
      <c r="IJ936" s="56"/>
      <c r="IK936" s="56"/>
      <c r="IL936" s="56"/>
      <c r="IM936" s="56"/>
      <c r="IN936" s="56"/>
      <c r="IO936" s="56"/>
      <c r="IP936" s="56"/>
      <c r="IQ936" s="56"/>
      <c r="IR936" s="56"/>
      <c r="IS936" s="56"/>
      <c r="IT936" s="56"/>
      <c r="IU936" s="56"/>
      <c r="IV936" s="56"/>
      <c r="IW936" s="56"/>
      <c r="IX936" s="56"/>
      <c r="IY936" s="56"/>
      <c r="IZ936" s="56"/>
      <c r="JA936" s="56"/>
      <c r="JB936" s="56"/>
    </row>
    <row r="937" spans="168:262" ht="19" hidden="1" customHeight="1">
      <c r="FL937" s="56"/>
      <c r="FM937" s="56"/>
      <c r="FN937" s="56"/>
      <c r="FO937" s="56"/>
      <c r="FP937" s="1228"/>
      <c r="FQ937" s="56"/>
      <c r="FR937" s="56"/>
      <c r="FS937" s="56"/>
      <c r="FT937" s="608"/>
      <c r="FU937" s="608"/>
      <c r="FV937" s="56"/>
      <c r="FW937" s="56"/>
      <c r="FX937" s="56"/>
      <c r="FY937" s="56"/>
      <c r="FZ937" s="56"/>
      <c r="GA937" s="56"/>
      <c r="GB937" s="56"/>
      <c r="GC937" s="56"/>
      <c r="GD937" s="56"/>
      <c r="GE937" s="608"/>
      <c r="GF937" s="56"/>
      <c r="GG937" s="56"/>
      <c r="GH937" s="56"/>
      <c r="GI937" s="56"/>
      <c r="GJ937" s="56"/>
      <c r="GK937" s="608"/>
      <c r="GL937" s="608"/>
      <c r="GM937" s="56"/>
      <c r="GN937" s="56"/>
      <c r="GO937" s="56"/>
      <c r="GP937" s="56"/>
      <c r="GQ937" s="56"/>
      <c r="GR937" s="56"/>
      <c r="GS937" s="56"/>
      <c r="GT937" s="56"/>
      <c r="GU937" s="56"/>
      <c r="GV937" s="56"/>
      <c r="GW937" s="56"/>
      <c r="GX937" s="629"/>
      <c r="GY937" s="630"/>
      <c r="GZ937" s="56"/>
      <c r="HA937" s="56"/>
      <c r="HB937" s="56"/>
      <c r="HC937" s="56"/>
      <c r="HD937" s="56"/>
      <c r="HE937" s="56"/>
      <c r="HF937" s="56"/>
      <c r="HG937" s="56"/>
      <c r="HH937" s="56"/>
      <c r="HI937" s="56"/>
      <c r="HJ937" s="56"/>
      <c r="HK937" s="56"/>
      <c r="HL937" s="56"/>
      <c r="HM937" s="56"/>
      <c r="HN937" s="56"/>
      <c r="HO937" s="56"/>
      <c r="HP937" s="56"/>
      <c r="HQ937" s="56"/>
      <c r="HR937" s="56"/>
      <c r="HS937" s="56"/>
      <c r="HT937" s="630"/>
      <c r="HU937" s="630"/>
      <c r="HV937" s="56"/>
      <c r="HW937" s="56"/>
      <c r="HX937" s="56"/>
      <c r="HY937" s="56"/>
      <c r="HZ937" s="56"/>
      <c r="IA937" s="56"/>
      <c r="IB937" s="56"/>
      <c r="IC937" s="56"/>
      <c r="ID937" s="56"/>
      <c r="IE937" s="56"/>
      <c r="IF937" s="56"/>
      <c r="IG937" s="56"/>
      <c r="IH937" s="56"/>
      <c r="II937" s="56"/>
      <c r="IJ937" s="56"/>
      <c r="IK937" s="56"/>
      <c r="IL937" s="56"/>
      <c r="IM937" s="56"/>
      <c r="IN937" s="56"/>
      <c r="IO937" s="56"/>
      <c r="IP937" s="56"/>
      <c r="IQ937" s="56"/>
      <c r="IR937" s="56"/>
      <c r="IS937" s="56"/>
      <c r="IT937" s="56"/>
      <c r="IU937" s="56"/>
      <c r="IV937" s="56"/>
      <c r="IW937" s="56"/>
      <c r="IX937" s="56"/>
      <c r="IY937" s="56"/>
      <c r="IZ937" s="56"/>
      <c r="JA937" s="56"/>
      <c r="JB937" s="56"/>
    </row>
    <row r="938" spans="168:262" ht="19" hidden="1" customHeight="1">
      <c r="FL938" s="56"/>
      <c r="FM938" s="56"/>
      <c r="FN938" s="56"/>
      <c r="FO938" s="56"/>
      <c r="FP938" s="1228"/>
      <c r="FQ938" s="56"/>
      <c r="FR938" s="56"/>
      <c r="FS938" s="56"/>
      <c r="FT938" s="608"/>
      <c r="FU938" s="608"/>
      <c r="FV938" s="56"/>
      <c r="FW938" s="56"/>
      <c r="FX938" s="56"/>
      <c r="FY938" s="56"/>
      <c r="FZ938" s="56"/>
      <c r="GA938" s="56"/>
      <c r="GB938" s="56"/>
      <c r="GC938" s="56"/>
      <c r="GD938" s="56"/>
      <c r="GE938" s="608"/>
      <c r="GF938" s="56"/>
      <c r="GG938" s="56"/>
      <c r="GH938" s="56"/>
      <c r="GI938" s="56"/>
      <c r="GJ938" s="56"/>
      <c r="GK938" s="608"/>
      <c r="GL938" s="608"/>
      <c r="GM938" s="56"/>
      <c r="GN938" s="56"/>
      <c r="GO938" s="56"/>
      <c r="GP938" s="56"/>
      <c r="GQ938" s="56"/>
      <c r="GR938" s="56"/>
      <c r="GS938" s="56"/>
      <c r="GT938" s="56"/>
      <c r="GU938" s="56"/>
      <c r="GV938" s="56"/>
      <c r="GW938" s="56"/>
      <c r="GX938" s="629"/>
      <c r="GY938" s="630"/>
      <c r="GZ938" s="56"/>
      <c r="HA938" s="56"/>
      <c r="HB938" s="56"/>
      <c r="HC938" s="56"/>
      <c r="HD938" s="56"/>
      <c r="HE938" s="56"/>
      <c r="HF938" s="56"/>
      <c r="HG938" s="56"/>
      <c r="HH938" s="56"/>
      <c r="HI938" s="56"/>
      <c r="HJ938" s="56"/>
      <c r="HK938" s="56"/>
      <c r="HL938" s="56"/>
      <c r="HM938" s="56"/>
      <c r="HN938" s="56"/>
      <c r="HO938" s="56"/>
      <c r="HP938" s="56"/>
      <c r="HQ938" s="56"/>
      <c r="HR938" s="56"/>
      <c r="HS938" s="56"/>
      <c r="HT938" s="630"/>
      <c r="HU938" s="630"/>
      <c r="HV938" s="56"/>
      <c r="HW938" s="56"/>
      <c r="HX938" s="56"/>
      <c r="HY938" s="56"/>
      <c r="HZ938" s="56"/>
      <c r="IA938" s="56"/>
      <c r="IB938" s="56"/>
      <c r="IC938" s="56"/>
      <c r="ID938" s="56"/>
      <c r="IE938" s="56"/>
      <c r="IF938" s="56"/>
      <c r="IG938" s="56"/>
      <c r="IH938" s="56"/>
      <c r="II938" s="56"/>
      <c r="IJ938" s="56"/>
      <c r="IK938" s="56"/>
      <c r="IL938" s="56"/>
      <c r="IM938" s="56"/>
      <c r="IN938" s="56"/>
      <c r="IO938" s="56"/>
      <c r="IP938" s="56"/>
      <c r="IQ938" s="56"/>
      <c r="IR938" s="56"/>
      <c r="IS938" s="56"/>
      <c r="IT938" s="56"/>
      <c r="IU938" s="56"/>
      <c r="IV938" s="56"/>
      <c r="IW938" s="56"/>
      <c r="IX938" s="56"/>
      <c r="IY938" s="56"/>
      <c r="IZ938" s="56"/>
      <c r="JA938" s="56"/>
      <c r="JB938" s="56"/>
    </row>
    <row r="939" spans="168:262" ht="19" hidden="1" customHeight="1">
      <c r="FL939" s="56"/>
      <c r="FM939" s="56"/>
      <c r="FN939" s="56"/>
      <c r="FO939" s="56"/>
      <c r="FP939" s="1228"/>
      <c r="FQ939" s="56"/>
      <c r="FR939" s="56"/>
      <c r="FS939" s="56"/>
      <c r="FT939" s="608"/>
      <c r="FU939" s="608"/>
      <c r="FV939" s="56"/>
      <c r="FW939" s="56"/>
      <c r="FX939" s="56"/>
      <c r="FY939" s="56"/>
      <c r="FZ939" s="56"/>
      <c r="GA939" s="56"/>
      <c r="GB939" s="56"/>
      <c r="GC939" s="56"/>
      <c r="GD939" s="56"/>
      <c r="GE939" s="608"/>
      <c r="GF939" s="56"/>
      <c r="GG939" s="56"/>
      <c r="GH939" s="56"/>
      <c r="GI939" s="56"/>
      <c r="GJ939" s="56"/>
      <c r="GK939" s="608"/>
      <c r="GL939" s="608"/>
      <c r="GM939" s="56"/>
      <c r="GN939" s="56"/>
      <c r="GO939" s="56"/>
      <c r="GP939" s="56"/>
      <c r="GQ939" s="56"/>
      <c r="GR939" s="56"/>
      <c r="GS939" s="56"/>
      <c r="GT939" s="56"/>
      <c r="GU939" s="56"/>
      <c r="GV939" s="56"/>
      <c r="GW939" s="56"/>
      <c r="GX939" s="629"/>
      <c r="GY939" s="630"/>
      <c r="GZ939" s="56"/>
      <c r="HA939" s="56"/>
      <c r="HB939" s="56"/>
      <c r="HC939" s="56"/>
      <c r="HD939" s="56"/>
      <c r="HE939" s="56"/>
      <c r="HF939" s="56"/>
      <c r="HG939" s="56"/>
      <c r="HH939" s="56"/>
      <c r="HI939" s="56"/>
      <c r="HJ939" s="56"/>
      <c r="HK939" s="56"/>
      <c r="HL939" s="56"/>
      <c r="HM939" s="56"/>
      <c r="HN939" s="56"/>
      <c r="HO939" s="56"/>
      <c r="HP939" s="56"/>
      <c r="HQ939" s="56"/>
      <c r="HR939" s="56"/>
      <c r="HS939" s="56"/>
      <c r="HT939" s="630"/>
      <c r="HU939" s="630"/>
      <c r="HV939" s="56"/>
      <c r="HW939" s="56"/>
      <c r="HX939" s="56"/>
      <c r="HY939" s="56"/>
      <c r="HZ939" s="56"/>
      <c r="IA939" s="56"/>
      <c r="IB939" s="56"/>
      <c r="IC939" s="56"/>
      <c r="ID939" s="56"/>
      <c r="IE939" s="56"/>
      <c r="IF939" s="56"/>
      <c r="IG939" s="56"/>
      <c r="IH939" s="56"/>
      <c r="II939" s="56"/>
      <c r="IJ939" s="56"/>
      <c r="IK939" s="56"/>
      <c r="IL939" s="56"/>
      <c r="IM939" s="56"/>
      <c r="IN939" s="56"/>
      <c r="IO939" s="56"/>
      <c r="IP939" s="56"/>
      <c r="IQ939" s="56"/>
      <c r="IR939" s="56"/>
      <c r="IS939" s="56"/>
      <c r="IT939" s="56"/>
      <c r="IU939" s="56"/>
      <c r="IV939" s="56"/>
      <c r="IW939" s="56"/>
      <c r="IX939" s="56"/>
      <c r="IY939" s="56"/>
      <c r="IZ939" s="56"/>
      <c r="JA939" s="56"/>
      <c r="JB939" s="56"/>
    </row>
    <row r="940" spans="168:262" ht="19" hidden="1" customHeight="1">
      <c r="FL940" s="56"/>
      <c r="FM940" s="56"/>
      <c r="FN940" s="56"/>
      <c r="FO940" s="56"/>
      <c r="FP940" s="1228"/>
      <c r="FQ940" s="56"/>
      <c r="FR940" s="56"/>
      <c r="FS940" s="56"/>
      <c r="FT940" s="608"/>
      <c r="FU940" s="608"/>
      <c r="FV940" s="56"/>
      <c r="FW940" s="56"/>
      <c r="FX940" s="56"/>
      <c r="FY940" s="56"/>
      <c r="FZ940" s="56"/>
      <c r="GA940" s="56"/>
      <c r="GB940" s="56"/>
      <c r="GC940" s="56"/>
      <c r="GD940" s="56"/>
      <c r="GE940" s="608"/>
      <c r="GF940" s="56"/>
      <c r="GG940" s="56"/>
      <c r="GH940" s="56"/>
      <c r="GI940" s="56"/>
      <c r="GJ940" s="56"/>
      <c r="GK940" s="608"/>
      <c r="GL940" s="608"/>
      <c r="GM940" s="56"/>
      <c r="GN940" s="56"/>
      <c r="GO940" s="56"/>
      <c r="GP940" s="56"/>
      <c r="GQ940" s="56"/>
      <c r="GR940" s="56"/>
      <c r="GS940" s="56"/>
      <c r="GT940" s="56"/>
      <c r="GU940" s="56"/>
      <c r="GV940" s="56"/>
      <c r="GW940" s="56"/>
      <c r="GX940" s="629"/>
      <c r="GY940" s="630"/>
      <c r="GZ940" s="56"/>
      <c r="HA940" s="56"/>
      <c r="HB940" s="56"/>
      <c r="HC940" s="56"/>
      <c r="HD940" s="56"/>
      <c r="HE940" s="56"/>
      <c r="HF940" s="56"/>
      <c r="HG940" s="56"/>
      <c r="HH940" s="56"/>
      <c r="HI940" s="56"/>
      <c r="HJ940" s="56"/>
      <c r="HK940" s="56"/>
      <c r="HL940" s="56"/>
      <c r="HM940" s="56"/>
      <c r="HN940" s="56"/>
      <c r="HO940" s="56"/>
      <c r="HP940" s="56"/>
      <c r="HQ940" s="56"/>
      <c r="HR940" s="56"/>
      <c r="HS940" s="56"/>
      <c r="HT940" s="630"/>
      <c r="HU940" s="630"/>
      <c r="HV940" s="56"/>
      <c r="HW940" s="56"/>
      <c r="HX940" s="56"/>
      <c r="HY940" s="56"/>
      <c r="HZ940" s="56"/>
      <c r="IA940" s="56"/>
      <c r="IB940" s="56"/>
      <c r="IC940" s="56"/>
      <c r="ID940" s="56"/>
      <c r="IE940" s="56"/>
      <c r="IF940" s="56"/>
      <c r="IG940" s="56"/>
      <c r="IH940" s="56"/>
      <c r="II940" s="56"/>
      <c r="IJ940" s="56"/>
      <c r="IK940" s="56"/>
      <c r="IL940" s="56"/>
      <c r="IM940" s="56"/>
      <c r="IN940" s="56"/>
      <c r="IO940" s="56"/>
      <c r="IP940" s="56"/>
      <c r="IQ940" s="56"/>
      <c r="IR940" s="56"/>
      <c r="IS940" s="56"/>
      <c r="IT940" s="56"/>
      <c r="IU940" s="56"/>
      <c r="IV940" s="56"/>
      <c r="IW940" s="56"/>
      <c r="IX940" s="56"/>
      <c r="IY940" s="56"/>
      <c r="IZ940" s="56"/>
      <c r="JA940" s="56"/>
      <c r="JB940" s="56"/>
    </row>
    <row r="941" spans="168:262" ht="19" hidden="1" customHeight="1">
      <c r="FL941" s="56"/>
      <c r="FM941" s="56"/>
      <c r="FN941" s="56"/>
      <c r="FO941" s="56"/>
      <c r="FP941" s="1228"/>
      <c r="FQ941" s="56"/>
      <c r="FR941" s="56"/>
      <c r="FS941" s="56"/>
      <c r="FT941" s="608"/>
      <c r="FU941" s="608"/>
      <c r="FV941" s="56"/>
      <c r="FW941" s="56"/>
      <c r="FX941" s="56"/>
      <c r="FY941" s="56"/>
      <c r="FZ941" s="56"/>
      <c r="GA941" s="56"/>
      <c r="GB941" s="56"/>
      <c r="GC941" s="56"/>
      <c r="GD941" s="56"/>
      <c r="GE941" s="608"/>
      <c r="GF941" s="56"/>
      <c r="GG941" s="56"/>
      <c r="GH941" s="56"/>
      <c r="GI941" s="56"/>
      <c r="GJ941" s="56"/>
      <c r="GK941" s="608"/>
      <c r="GL941" s="608"/>
      <c r="GM941" s="56"/>
      <c r="GN941" s="56"/>
      <c r="GO941" s="56"/>
      <c r="GP941" s="56"/>
      <c r="GQ941" s="56"/>
      <c r="GR941" s="56"/>
      <c r="GS941" s="56"/>
      <c r="GT941" s="56"/>
      <c r="GU941" s="56"/>
      <c r="GV941" s="56"/>
      <c r="GW941" s="56"/>
      <c r="GX941" s="629"/>
      <c r="GY941" s="630"/>
      <c r="GZ941" s="56"/>
      <c r="HA941" s="56"/>
      <c r="HB941" s="56"/>
      <c r="HC941" s="56"/>
      <c r="HD941" s="56"/>
      <c r="HE941" s="56"/>
      <c r="HF941" s="56"/>
      <c r="HG941" s="56"/>
      <c r="HH941" s="56"/>
      <c r="HI941" s="56"/>
      <c r="HJ941" s="56"/>
      <c r="HK941" s="56"/>
      <c r="HL941" s="56"/>
      <c r="HM941" s="56"/>
      <c r="HN941" s="56"/>
      <c r="HO941" s="56"/>
      <c r="HP941" s="56"/>
      <c r="HQ941" s="56"/>
      <c r="HR941" s="56"/>
      <c r="HS941" s="56"/>
      <c r="HT941" s="630"/>
      <c r="HU941" s="630"/>
      <c r="HV941" s="56"/>
      <c r="HW941" s="56"/>
      <c r="HX941" s="56"/>
      <c r="HY941" s="56"/>
      <c r="HZ941" s="56"/>
      <c r="IA941" s="56"/>
      <c r="IB941" s="56"/>
      <c r="IC941" s="56"/>
      <c r="ID941" s="56"/>
      <c r="IE941" s="56"/>
      <c r="IF941" s="56"/>
      <c r="IG941" s="56"/>
      <c r="IH941" s="56"/>
      <c r="II941" s="56"/>
      <c r="IJ941" s="56"/>
      <c r="IK941" s="56"/>
      <c r="IL941" s="56"/>
      <c r="IM941" s="56"/>
      <c r="IN941" s="56"/>
      <c r="IO941" s="56"/>
      <c r="IP941" s="56"/>
      <c r="IQ941" s="56"/>
      <c r="IR941" s="56"/>
      <c r="IS941" s="56"/>
      <c r="IT941" s="56"/>
      <c r="IU941" s="56"/>
      <c r="IV941" s="56"/>
      <c r="IW941" s="56"/>
      <c r="IX941" s="56"/>
      <c r="IY941" s="56"/>
      <c r="IZ941" s="56"/>
      <c r="JA941" s="56"/>
      <c r="JB941" s="56"/>
    </row>
    <row r="942" spans="168:262" ht="19" hidden="1" customHeight="1">
      <c r="FL942" s="56"/>
      <c r="FM942" s="56"/>
      <c r="FN942" s="56"/>
      <c r="FO942" s="56"/>
      <c r="FP942" s="1228"/>
      <c r="FQ942" s="56"/>
      <c r="FR942" s="56"/>
      <c r="FS942" s="56"/>
      <c r="FT942" s="608"/>
      <c r="FU942" s="608"/>
      <c r="FV942" s="56"/>
      <c r="FW942" s="56"/>
      <c r="FX942" s="56"/>
      <c r="FY942" s="56"/>
      <c r="FZ942" s="56"/>
      <c r="GA942" s="56"/>
      <c r="GB942" s="56"/>
      <c r="GC942" s="56"/>
      <c r="GD942" s="56"/>
      <c r="GE942" s="608"/>
      <c r="GF942" s="56"/>
      <c r="GG942" s="56"/>
      <c r="GH942" s="56"/>
      <c r="GI942" s="56"/>
      <c r="GJ942" s="56"/>
      <c r="GK942" s="608"/>
      <c r="GL942" s="608"/>
      <c r="GM942" s="56"/>
      <c r="GN942" s="56"/>
      <c r="GO942" s="56"/>
      <c r="GP942" s="56"/>
      <c r="GQ942" s="56"/>
      <c r="GR942" s="56"/>
      <c r="GS942" s="56"/>
      <c r="GT942" s="56"/>
      <c r="GU942" s="56"/>
      <c r="GV942" s="56"/>
      <c r="GW942" s="56"/>
      <c r="GX942" s="629"/>
      <c r="GY942" s="630"/>
      <c r="GZ942" s="56"/>
      <c r="HA942" s="56"/>
      <c r="HB942" s="56"/>
      <c r="HC942" s="56"/>
      <c r="HD942" s="56"/>
      <c r="HE942" s="56"/>
      <c r="HF942" s="56"/>
      <c r="HG942" s="56"/>
      <c r="HH942" s="56"/>
      <c r="HI942" s="56"/>
      <c r="HJ942" s="56"/>
      <c r="HK942" s="56"/>
      <c r="HL942" s="56"/>
      <c r="HM942" s="56"/>
      <c r="HN942" s="56"/>
      <c r="HO942" s="56"/>
      <c r="HP942" s="56"/>
      <c r="HQ942" s="56"/>
      <c r="HR942" s="56"/>
      <c r="HS942" s="56"/>
      <c r="HT942" s="630"/>
      <c r="HU942" s="630"/>
      <c r="HV942" s="56"/>
      <c r="HW942" s="56"/>
      <c r="HX942" s="56"/>
      <c r="HY942" s="56"/>
      <c r="HZ942" s="56"/>
      <c r="IA942" s="56"/>
      <c r="IB942" s="56"/>
      <c r="IC942" s="56"/>
      <c r="ID942" s="56"/>
      <c r="IE942" s="56"/>
      <c r="IF942" s="56"/>
      <c r="IG942" s="56"/>
      <c r="IH942" s="56"/>
      <c r="II942" s="56"/>
      <c r="IJ942" s="56"/>
      <c r="IK942" s="56"/>
      <c r="IL942" s="56"/>
      <c r="IM942" s="56"/>
      <c r="IN942" s="56"/>
      <c r="IO942" s="56"/>
      <c r="IP942" s="56"/>
      <c r="IQ942" s="56"/>
      <c r="IR942" s="56"/>
      <c r="IS942" s="56"/>
      <c r="IT942" s="56"/>
      <c r="IU942" s="56"/>
      <c r="IV942" s="56"/>
      <c r="IW942" s="56"/>
      <c r="IX942" s="56"/>
      <c r="IY942" s="56"/>
      <c r="IZ942" s="56"/>
      <c r="JA942" s="56"/>
      <c r="JB942" s="56"/>
    </row>
    <row r="943" spans="168:262" ht="19" hidden="1" customHeight="1">
      <c r="FL943" s="56"/>
      <c r="FM943" s="56"/>
      <c r="FN943" s="56"/>
      <c r="FO943" s="56"/>
      <c r="FP943" s="1228"/>
      <c r="FQ943" s="56"/>
      <c r="FR943" s="56"/>
      <c r="FS943" s="56"/>
      <c r="FT943" s="608"/>
      <c r="FU943" s="608"/>
      <c r="FV943" s="56"/>
      <c r="FW943" s="56"/>
      <c r="FX943" s="56"/>
      <c r="FY943" s="56"/>
      <c r="FZ943" s="56"/>
      <c r="GA943" s="56"/>
      <c r="GB943" s="56"/>
      <c r="GC943" s="56"/>
      <c r="GD943" s="56"/>
      <c r="GE943" s="608"/>
      <c r="GF943" s="56"/>
      <c r="GG943" s="56"/>
      <c r="GH943" s="56"/>
      <c r="GI943" s="56"/>
      <c r="GJ943" s="56"/>
      <c r="GK943" s="608"/>
      <c r="GL943" s="608"/>
      <c r="GM943" s="56"/>
      <c r="GN943" s="56"/>
      <c r="GO943" s="56"/>
      <c r="GP943" s="56"/>
      <c r="GQ943" s="56"/>
      <c r="GR943" s="56"/>
      <c r="GS943" s="56"/>
      <c r="GT943" s="56"/>
      <c r="GU943" s="56"/>
      <c r="GV943" s="56"/>
      <c r="GW943" s="56"/>
      <c r="GX943" s="629"/>
      <c r="GY943" s="630"/>
      <c r="GZ943" s="56"/>
      <c r="HA943" s="56"/>
      <c r="HB943" s="56"/>
      <c r="HC943" s="56"/>
      <c r="HD943" s="56"/>
      <c r="HE943" s="56"/>
      <c r="HF943" s="56"/>
      <c r="HG943" s="56"/>
      <c r="HH943" s="56"/>
      <c r="HI943" s="56"/>
      <c r="HJ943" s="56"/>
      <c r="HK943" s="56"/>
      <c r="HL943" s="56"/>
      <c r="HM943" s="56"/>
      <c r="HN943" s="56"/>
      <c r="HO943" s="56"/>
      <c r="HP943" s="56"/>
      <c r="HQ943" s="56"/>
      <c r="HR943" s="56"/>
      <c r="HS943" s="56"/>
      <c r="HT943" s="630"/>
      <c r="HU943" s="630"/>
      <c r="HV943" s="56"/>
      <c r="HW943" s="56"/>
      <c r="HX943" s="56"/>
      <c r="HY943" s="56"/>
      <c r="HZ943" s="56"/>
      <c r="IA943" s="56"/>
      <c r="IB943" s="56"/>
      <c r="IC943" s="56"/>
      <c r="ID943" s="56"/>
      <c r="IE943" s="56"/>
      <c r="IF943" s="56"/>
      <c r="IG943" s="56"/>
      <c r="IH943" s="56"/>
      <c r="II943" s="56"/>
      <c r="IJ943" s="56"/>
      <c r="IK943" s="56"/>
      <c r="IL943" s="56"/>
      <c r="IM943" s="56"/>
      <c r="IN943" s="56"/>
      <c r="IO943" s="56"/>
      <c r="IP943" s="56"/>
      <c r="IQ943" s="56"/>
      <c r="IR943" s="56"/>
      <c r="IS943" s="56"/>
      <c r="IT943" s="56"/>
      <c r="IU943" s="56"/>
      <c r="IV943" s="56"/>
      <c r="IW943" s="56"/>
      <c r="IX943" s="56"/>
      <c r="IY943" s="56"/>
      <c r="IZ943" s="56"/>
      <c r="JA943" s="56"/>
      <c r="JB943" s="56"/>
    </row>
    <row r="944" spans="168:262" ht="19" hidden="1" customHeight="1">
      <c r="FL944" s="56"/>
      <c r="FM944" s="56"/>
      <c r="FN944" s="56"/>
      <c r="FO944" s="56"/>
      <c r="FP944" s="1228"/>
      <c r="FQ944" s="56"/>
      <c r="FR944" s="56"/>
      <c r="FS944" s="56"/>
      <c r="FT944" s="608"/>
      <c r="FU944" s="608"/>
      <c r="FV944" s="56"/>
      <c r="FW944" s="56"/>
      <c r="FX944" s="56"/>
      <c r="FY944" s="56"/>
      <c r="FZ944" s="56"/>
      <c r="GA944" s="56"/>
      <c r="GB944" s="56"/>
      <c r="GC944" s="56"/>
      <c r="GD944" s="56"/>
      <c r="GE944" s="608"/>
      <c r="GF944" s="56"/>
      <c r="GG944" s="56"/>
      <c r="GH944" s="56"/>
      <c r="GI944" s="56"/>
      <c r="GJ944" s="56"/>
      <c r="GK944" s="608"/>
      <c r="GL944" s="608"/>
      <c r="GM944" s="56"/>
      <c r="GN944" s="56"/>
      <c r="GO944" s="56"/>
      <c r="GP944" s="56"/>
      <c r="GQ944" s="56"/>
      <c r="GR944" s="56"/>
      <c r="GS944" s="56"/>
      <c r="GT944" s="56"/>
      <c r="GU944" s="56"/>
      <c r="GV944" s="56"/>
      <c r="GW944" s="56"/>
      <c r="GX944" s="629"/>
      <c r="GY944" s="630"/>
      <c r="GZ944" s="56"/>
      <c r="HA944" s="56"/>
      <c r="HB944" s="56"/>
      <c r="HC944" s="56"/>
      <c r="HD944" s="56"/>
      <c r="HE944" s="56"/>
      <c r="HF944" s="56"/>
      <c r="HG944" s="56"/>
      <c r="HH944" s="56"/>
      <c r="HI944" s="56"/>
      <c r="HJ944" s="56"/>
      <c r="HK944" s="56"/>
      <c r="HL944" s="56"/>
      <c r="HM944" s="56"/>
      <c r="HN944" s="56"/>
      <c r="HO944" s="56"/>
      <c r="HP944" s="56"/>
      <c r="HQ944" s="56"/>
      <c r="HR944" s="56"/>
      <c r="HS944" s="56"/>
      <c r="HT944" s="630"/>
      <c r="HU944" s="630"/>
      <c r="HV944" s="56"/>
      <c r="HW944" s="56"/>
      <c r="HX944" s="56"/>
      <c r="HY944" s="56"/>
      <c r="HZ944" s="56"/>
      <c r="IA944" s="56"/>
      <c r="IB944" s="56"/>
      <c r="IC944" s="56"/>
      <c r="ID944" s="56"/>
      <c r="IE944" s="56"/>
      <c r="IF944" s="56"/>
      <c r="IG944" s="56"/>
      <c r="IH944" s="56"/>
      <c r="II944" s="56"/>
      <c r="IJ944" s="56"/>
      <c r="IK944" s="56"/>
      <c r="IL944" s="56"/>
      <c r="IM944" s="56"/>
      <c r="IN944" s="56"/>
      <c r="IO944" s="56"/>
      <c r="IP944" s="56"/>
      <c r="IQ944" s="56"/>
      <c r="IR944" s="56"/>
      <c r="IS944" s="56"/>
      <c r="IT944" s="56"/>
      <c r="IU944" s="56"/>
      <c r="IV944" s="56"/>
      <c r="IW944" s="56"/>
      <c r="IX944" s="56"/>
      <c r="IY944" s="56"/>
      <c r="IZ944" s="56"/>
      <c r="JA944" s="56"/>
      <c r="JB944" s="56"/>
    </row>
    <row r="945" spans="168:262" ht="19" hidden="1" customHeight="1">
      <c r="FL945" s="56"/>
      <c r="FM945" s="56"/>
      <c r="FN945" s="56"/>
      <c r="FO945" s="56"/>
      <c r="FP945" s="1228"/>
      <c r="FQ945" s="56"/>
      <c r="FR945" s="56"/>
      <c r="FS945" s="56"/>
      <c r="FT945" s="608"/>
      <c r="FU945" s="608"/>
      <c r="FV945" s="56"/>
      <c r="FW945" s="56"/>
      <c r="FX945" s="56"/>
      <c r="FY945" s="56"/>
      <c r="FZ945" s="56"/>
      <c r="GA945" s="56"/>
      <c r="GB945" s="56"/>
      <c r="GC945" s="56"/>
      <c r="GD945" s="56"/>
      <c r="GE945" s="608"/>
      <c r="GF945" s="56"/>
      <c r="GG945" s="56"/>
      <c r="GH945" s="56"/>
      <c r="GI945" s="56"/>
      <c r="GJ945" s="56"/>
      <c r="GK945" s="608"/>
      <c r="GL945" s="608"/>
      <c r="GM945" s="56"/>
      <c r="GN945" s="56"/>
      <c r="GO945" s="56"/>
      <c r="GP945" s="56"/>
      <c r="GQ945" s="56"/>
      <c r="GR945" s="56"/>
      <c r="GS945" s="56"/>
      <c r="GT945" s="56"/>
      <c r="GU945" s="56"/>
      <c r="GV945" s="56"/>
      <c r="GW945" s="56"/>
      <c r="GX945" s="629"/>
      <c r="GY945" s="630"/>
      <c r="GZ945" s="56"/>
      <c r="HA945" s="56"/>
      <c r="HB945" s="56"/>
      <c r="HC945" s="56"/>
      <c r="HD945" s="56"/>
      <c r="HE945" s="56"/>
      <c r="HF945" s="56"/>
      <c r="HG945" s="56"/>
      <c r="HH945" s="56"/>
      <c r="HI945" s="56"/>
      <c r="HJ945" s="56"/>
      <c r="HK945" s="56"/>
      <c r="HL945" s="56"/>
      <c r="HM945" s="56"/>
      <c r="HN945" s="56"/>
      <c r="HO945" s="56"/>
      <c r="HP945" s="56"/>
      <c r="HQ945" s="56"/>
      <c r="HR945" s="56"/>
      <c r="HS945" s="56"/>
      <c r="HT945" s="630"/>
      <c r="HU945" s="630"/>
      <c r="HV945" s="56"/>
      <c r="HW945" s="56"/>
      <c r="HX945" s="56"/>
      <c r="HY945" s="56"/>
      <c r="HZ945" s="56"/>
      <c r="IA945" s="56"/>
      <c r="IB945" s="56"/>
      <c r="IC945" s="56"/>
      <c r="ID945" s="56"/>
      <c r="IE945" s="56"/>
      <c r="IF945" s="56"/>
      <c r="IG945" s="56"/>
      <c r="IH945" s="56"/>
      <c r="II945" s="56"/>
      <c r="IJ945" s="56"/>
      <c r="IK945" s="56"/>
      <c r="IL945" s="56"/>
      <c r="IM945" s="56"/>
      <c r="IN945" s="56"/>
      <c r="IO945" s="56"/>
      <c r="IP945" s="56"/>
      <c r="IQ945" s="56"/>
      <c r="IR945" s="56"/>
      <c r="IS945" s="56"/>
      <c r="IT945" s="56"/>
      <c r="IU945" s="56"/>
      <c r="IV945" s="56"/>
      <c r="IW945" s="56"/>
      <c r="IX945" s="56"/>
      <c r="IY945" s="56"/>
      <c r="IZ945" s="56"/>
      <c r="JA945" s="56"/>
      <c r="JB945" s="56"/>
    </row>
    <row r="946" spans="168:262" ht="19" hidden="1" customHeight="1">
      <c r="FL946" s="56"/>
      <c r="FM946" s="56"/>
      <c r="FN946" s="56"/>
      <c r="FO946" s="56"/>
      <c r="FP946" s="1228"/>
      <c r="FQ946" s="56"/>
      <c r="FR946" s="56"/>
      <c r="FS946" s="56"/>
      <c r="FT946" s="608"/>
      <c r="FU946" s="608"/>
      <c r="FV946" s="56"/>
      <c r="FW946" s="56"/>
      <c r="FX946" s="56"/>
      <c r="FY946" s="56"/>
      <c r="FZ946" s="56"/>
      <c r="GA946" s="56"/>
      <c r="GB946" s="56"/>
      <c r="GC946" s="56"/>
      <c r="GD946" s="56"/>
      <c r="GE946" s="608"/>
      <c r="GF946" s="56"/>
      <c r="GG946" s="56"/>
      <c r="GH946" s="56"/>
      <c r="GI946" s="56"/>
      <c r="GJ946" s="56"/>
      <c r="GK946" s="608"/>
      <c r="GL946" s="608"/>
      <c r="GM946" s="56"/>
      <c r="GN946" s="56"/>
      <c r="GO946" s="56"/>
      <c r="GP946" s="56"/>
      <c r="GQ946" s="56"/>
      <c r="GR946" s="56"/>
      <c r="GS946" s="56"/>
      <c r="GT946" s="56"/>
      <c r="GU946" s="56"/>
      <c r="GV946" s="56"/>
      <c r="GW946" s="56"/>
      <c r="GX946" s="629"/>
      <c r="GY946" s="630"/>
      <c r="GZ946" s="56"/>
      <c r="HA946" s="56"/>
      <c r="HB946" s="56"/>
      <c r="HC946" s="56"/>
      <c r="HD946" s="56"/>
      <c r="HE946" s="56"/>
      <c r="HF946" s="56"/>
      <c r="HG946" s="56"/>
      <c r="HH946" s="56"/>
      <c r="HI946" s="56"/>
      <c r="HJ946" s="56"/>
      <c r="HK946" s="56"/>
      <c r="HL946" s="56"/>
      <c r="HM946" s="56"/>
      <c r="HN946" s="56"/>
      <c r="HO946" s="56"/>
      <c r="HP946" s="56"/>
      <c r="HQ946" s="56"/>
      <c r="HR946" s="56"/>
      <c r="HS946" s="56"/>
      <c r="HT946" s="630"/>
      <c r="HU946" s="630"/>
      <c r="HV946" s="56"/>
      <c r="HW946" s="56"/>
      <c r="HX946" s="56"/>
      <c r="HY946" s="56"/>
      <c r="HZ946" s="56"/>
      <c r="IA946" s="56"/>
      <c r="IB946" s="56"/>
      <c r="IC946" s="56"/>
      <c r="ID946" s="56"/>
      <c r="IE946" s="56"/>
      <c r="IF946" s="56"/>
      <c r="IG946" s="56"/>
      <c r="IH946" s="56"/>
      <c r="II946" s="56"/>
      <c r="IJ946" s="56"/>
      <c r="IK946" s="56"/>
      <c r="IL946" s="56"/>
      <c r="IM946" s="56"/>
      <c r="IN946" s="56"/>
      <c r="IO946" s="56"/>
      <c r="IP946" s="56"/>
      <c r="IQ946" s="56"/>
      <c r="IR946" s="56"/>
      <c r="IS946" s="56"/>
      <c r="IT946" s="56"/>
      <c r="IU946" s="56"/>
      <c r="IV946" s="56"/>
      <c r="IW946" s="56"/>
      <c r="IX946" s="56"/>
      <c r="IY946" s="56"/>
      <c r="IZ946" s="56"/>
      <c r="JA946" s="56"/>
      <c r="JB946" s="56"/>
    </row>
    <row r="947" spans="168:262" ht="19" hidden="1" customHeight="1">
      <c r="FL947" s="56"/>
      <c r="FM947" s="56"/>
      <c r="FN947" s="56"/>
      <c r="FO947" s="56"/>
      <c r="FP947" s="1228"/>
      <c r="FQ947" s="56"/>
      <c r="FR947" s="56"/>
      <c r="FS947" s="56"/>
      <c r="FT947" s="608"/>
      <c r="FU947" s="608"/>
      <c r="FV947" s="56"/>
      <c r="FW947" s="56"/>
      <c r="FX947" s="56"/>
      <c r="FY947" s="56"/>
      <c r="FZ947" s="56"/>
      <c r="GA947" s="56"/>
      <c r="GB947" s="56"/>
      <c r="GC947" s="56"/>
      <c r="GD947" s="56"/>
      <c r="GE947" s="608"/>
      <c r="GF947" s="56"/>
      <c r="GG947" s="56"/>
      <c r="GH947" s="56"/>
      <c r="GI947" s="56"/>
      <c r="GJ947" s="56"/>
      <c r="GK947" s="608"/>
      <c r="GL947" s="608"/>
      <c r="GM947" s="56"/>
      <c r="GN947" s="56"/>
      <c r="GO947" s="56"/>
      <c r="GP947" s="56"/>
      <c r="GQ947" s="56"/>
      <c r="GR947" s="56"/>
      <c r="GS947" s="56"/>
      <c r="GT947" s="56"/>
      <c r="GU947" s="56"/>
      <c r="GV947" s="56"/>
      <c r="GW947" s="56"/>
      <c r="GX947" s="629"/>
      <c r="GY947" s="630"/>
      <c r="GZ947" s="56"/>
      <c r="HA947" s="56"/>
      <c r="HB947" s="56"/>
      <c r="HC947" s="56"/>
      <c r="HD947" s="56"/>
      <c r="HE947" s="56"/>
      <c r="HF947" s="56"/>
      <c r="HG947" s="56"/>
      <c r="HH947" s="56"/>
      <c r="HI947" s="56"/>
      <c r="HJ947" s="56"/>
      <c r="HK947" s="56"/>
      <c r="HL947" s="56"/>
      <c r="HM947" s="56"/>
      <c r="HN947" s="56"/>
      <c r="HO947" s="56"/>
      <c r="HP947" s="56"/>
      <c r="HQ947" s="56"/>
      <c r="HR947" s="56"/>
      <c r="HS947" s="56"/>
      <c r="HT947" s="630"/>
      <c r="HU947" s="630"/>
      <c r="HV947" s="56"/>
      <c r="HW947" s="56"/>
      <c r="HX947" s="56"/>
      <c r="HY947" s="56"/>
      <c r="HZ947" s="56"/>
      <c r="IA947" s="56"/>
      <c r="IB947" s="56"/>
      <c r="IC947" s="56"/>
      <c r="ID947" s="56"/>
      <c r="IE947" s="56"/>
      <c r="IF947" s="56"/>
      <c r="IG947" s="56"/>
      <c r="IH947" s="56"/>
      <c r="II947" s="56"/>
      <c r="IJ947" s="56"/>
      <c r="IK947" s="56"/>
      <c r="IL947" s="56"/>
      <c r="IM947" s="56"/>
      <c r="IN947" s="56"/>
      <c r="IO947" s="56"/>
      <c r="IP947" s="56"/>
      <c r="IQ947" s="56"/>
      <c r="IR947" s="56"/>
      <c r="IS947" s="56"/>
      <c r="IT947" s="56"/>
      <c r="IU947" s="56"/>
      <c r="IV947" s="56"/>
      <c r="IW947" s="56"/>
      <c r="IX947" s="56"/>
      <c r="IY947" s="56"/>
      <c r="IZ947" s="56"/>
      <c r="JA947" s="56"/>
      <c r="JB947" s="56"/>
    </row>
    <row r="948" spans="168:262" ht="19" hidden="1" customHeight="1">
      <c r="FL948" s="56"/>
      <c r="FM948" s="56"/>
      <c r="FN948" s="56"/>
      <c r="FO948" s="56"/>
      <c r="FP948" s="1228"/>
      <c r="FQ948" s="56"/>
      <c r="FR948" s="56"/>
      <c r="FS948" s="56"/>
      <c r="FT948" s="608"/>
      <c r="FU948" s="608"/>
      <c r="FV948" s="56"/>
      <c r="FW948" s="56"/>
      <c r="FX948" s="56"/>
      <c r="FY948" s="56"/>
      <c r="FZ948" s="56"/>
      <c r="GA948" s="56"/>
      <c r="GB948" s="56"/>
      <c r="GC948" s="56"/>
      <c r="GD948" s="56"/>
      <c r="GE948" s="608"/>
      <c r="GF948" s="56"/>
      <c r="GG948" s="56"/>
      <c r="GH948" s="56"/>
      <c r="GI948" s="56"/>
      <c r="GJ948" s="56"/>
      <c r="GK948" s="608"/>
      <c r="GL948" s="608"/>
      <c r="GM948" s="56"/>
      <c r="GN948" s="56"/>
      <c r="GO948" s="56"/>
      <c r="GP948" s="56"/>
      <c r="GQ948" s="56"/>
      <c r="GR948" s="56"/>
      <c r="GS948" s="56"/>
      <c r="GT948" s="56"/>
      <c r="GU948" s="56"/>
      <c r="GV948" s="56"/>
      <c r="GW948" s="56"/>
      <c r="GX948" s="629"/>
      <c r="GY948" s="630"/>
      <c r="GZ948" s="56"/>
      <c r="HA948" s="56"/>
      <c r="HB948" s="56"/>
      <c r="HC948" s="56"/>
      <c r="HD948" s="56"/>
      <c r="HE948" s="56"/>
      <c r="HF948" s="56"/>
      <c r="HG948" s="56"/>
      <c r="HH948" s="56"/>
      <c r="HI948" s="56"/>
      <c r="HJ948" s="56"/>
      <c r="HK948" s="56"/>
      <c r="HL948" s="56"/>
      <c r="HM948" s="56"/>
      <c r="HN948" s="56"/>
      <c r="HO948" s="56"/>
      <c r="HP948" s="56"/>
      <c r="HQ948" s="56"/>
      <c r="HR948" s="56"/>
      <c r="HS948" s="56"/>
      <c r="HT948" s="630"/>
      <c r="HU948" s="630"/>
      <c r="HV948" s="56"/>
      <c r="HW948" s="56"/>
      <c r="HX948" s="56"/>
      <c r="HY948" s="56"/>
      <c r="HZ948" s="56"/>
      <c r="IA948" s="56"/>
      <c r="IB948" s="56"/>
      <c r="IC948" s="56"/>
      <c r="ID948" s="56"/>
      <c r="IE948" s="56"/>
      <c r="IF948" s="56"/>
      <c r="IG948" s="56"/>
      <c r="IH948" s="56"/>
      <c r="II948" s="56"/>
      <c r="IJ948" s="56"/>
      <c r="IK948" s="56"/>
      <c r="IL948" s="56"/>
      <c r="IM948" s="56"/>
      <c r="IN948" s="56"/>
      <c r="IO948" s="56"/>
      <c r="IP948" s="56"/>
      <c r="IQ948" s="56"/>
      <c r="IR948" s="56"/>
      <c r="IS948" s="56"/>
      <c r="IT948" s="56"/>
      <c r="IU948" s="56"/>
      <c r="IV948" s="56"/>
      <c r="IW948" s="56"/>
      <c r="IX948" s="56"/>
      <c r="IY948" s="56"/>
      <c r="IZ948" s="56"/>
      <c r="JA948" s="56"/>
      <c r="JB948" s="56"/>
    </row>
    <row r="949" spans="168:262" ht="19" hidden="1" customHeight="1">
      <c r="FL949" s="56"/>
      <c r="FM949" s="56"/>
      <c r="FN949" s="56"/>
      <c r="FO949" s="56"/>
      <c r="FP949" s="1228"/>
      <c r="FQ949" s="56"/>
      <c r="FR949" s="56"/>
      <c r="FS949" s="56"/>
      <c r="FT949" s="608"/>
      <c r="FU949" s="608"/>
      <c r="FV949" s="56"/>
      <c r="FW949" s="56"/>
      <c r="FX949" s="56"/>
      <c r="FY949" s="56"/>
      <c r="FZ949" s="56"/>
      <c r="GA949" s="56"/>
      <c r="GB949" s="56"/>
      <c r="GC949" s="56"/>
      <c r="GD949" s="56"/>
      <c r="GE949" s="608"/>
      <c r="GF949" s="56"/>
      <c r="GG949" s="56"/>
      <c r="GH949" s="56"/>
      <c r="GI949" s="56"/>
      <c r="GJ949" s="56"/>
      <c r="GK949" s="608"/>
      <c r="GL949" s="608"/>
      <c r="GM949" s="56"/>
      <c r="GN949" s="56"/>
      <c r="GO949" s="56"/>
      <c r="GP949" s="56"/>
      <c r="GQ949" s="56"/>
      <c r="GR949" s="56"/>
      <c r="GS949" s="56"/>
      <c r="GT949" s="56"/>
      <c r="GU949" s="56"/>
      <c r="GV949" s="56"/>
      <c r="GW949" s="56"/>
      <c r="GX949" s="629"/>
      <c r="GY949" s="630"/>
      <c r="GZ949" s="56"/>
      <c r="HA949" s="56"/>
      <c r="HB949" s="56"/>
      <c r="HC949" s="56"/>
      <c r="HD949" s="56"/>
      <c r="HE949" s="56"/>
      <c r="HF949" s="56"/>
      <c r="HG949" s="56"/>
      <c r="HH949" s="56"/>
      <c r="HI949" s="56"/>
      <c r="HJ949" s="56"/>
      <c r="HK949" s="56"/>
      <c r="HL949" s="56"/>
      <c r="HM949" s="56"/>
      <c r="HN949" s="56"/>
      <c r="HO949" s="56"/>
      <c r="HP949" s="56"/>
      <c r="HQ949" s="56"/>
      <c r="HR949" s="56"/>
      <c r="HS949" s="56"/>
      <c r="HT949" s="630"/>
      <c r="HU949" s="630"/>
      <c r="HV949" s="56"/>
      <c r="HW949" s="56"/>
      <c r="HX949" s="56"/>
      <c r="HY949" s="56"/>
      <c r="HZ949" s="56"/>
      <c r="IA949" s="56"/>
      <c r="IB949" s="56"/>
      <c r="IC949" s="56"/>
      <c r="ID949" s="56"/>
      <c r="IE949" s="56"/>
      <c r="IF949" s="56"/>
      <c r="IG949" s="56"/>
      <c r="IH949" s="56"/>
      <c r="II949" s="56"/>
      <c r="IJ949" s="56"/>
      <c r="IK949" s="56"/>
      <c r="IL949" s="56"/>
      <c r="IM949" s="56"/>
      <c r="IN949" s="56"/>
      <c r="IO949" s="56"/>
      <c r="IP949" s="56"/>
      <c r="IQ949" s="56"/>
      <c r="IR949" s="56"/>
      <c r="IS949" s="56"/>
      <c r="IT949" s="56"/>
      <c r="IU949" s="56"/>
      <c r="IV949" s="56"/>
      <c r="IW949" s="56"/>
      <c r="IX949" s="56"/>
      <c r="IY949" s="56"/>
      <c r="IZ949" s="56"/>
      <c r="JA949" s="56"/>
      <c r="JB949" s="56"/>
    </row>
    <row r="950" spans="168:262" ht="19" hidden="1" customHeight="1">
      <c r="FL950" s="56"/>
      <c r="FM950" s="56"/>
      <c r="FN950" s="56"/>
      <c r="FO950" s="56"/>
      <c r="FP950" s="1228"/>
      <c r="FQ950" s="56"/>
      <c r="FR950" s="56"/>
      <c r="FS950" s="56"/>
      <c r="FT950" s="608"/>
      <c r="FU950" s="608"/>
      <c r="FV950" s="56"/>
      <c r="FW950" s="56"/>
      <c r="FX950" s="56"/>
      <c r="FY950" s="56"/>
      <c r="FZ950" s="56"/>
      <c r="GA950" s="56"/>
      <c r="GB950" s="56"/>
      <c r="GC950" s="56"/>
      <c r="GD950" s="56"/>
      <c r="GE950" s="608"/>
      <c r="GF950" s="56"/>
      <c r="GG950" s="56"/>
      <c r="GH950" s="56"/>
      <c r="GI950" s="56"/>
      <c r="GJ950" s="56"/>
      <c r="GK950" s="608"/>
      <c r="GL950" s="608"/>
      <c r="GM950" s="56"/>
      <c r="GN950" s="56"/>
      <c r="GO950" s="56"/>
      <c r="GP950" s="56"/>
      <c r="GQ950" s="56"/>
      <c r="GR950" s="56"/>
      <c r="GS950" s="56"/>
      <c r="GT950" s="56"/>
      <c r="GU950" s="56"/>
      <c r="GV950" s="56"/>
      <c r="GW950" s="56"/>
      <c r="GX950" s="629"/>
      <c r="GY950" s="630"/>
      <c r="GZ950" s="56"/>
      <c r="HA950" s="56"/>
      <c r="HB950" s="56"/>
      <c r="HC950" s="56"/>
      <c r="HD950" s="56"/>
      <c r="HE950" s="56"/>
      <c r="HF950" s="56"/>
      <c r="HG950" s="56"/>
      <c r="HH950" s="56"/>
      <c r="HI950" s="56"/>
      <c r="HJ950" s="56"/>
      <c r="HK950" s="56"/>
      <c r="HL950" s="56"/>
      <c r="HM950" s="56"/>
      <c r="HN950" s="56"/>
      <c r="HO950" s="56"/>
      <c r="HP950" s="56"/>
      <c r="HQ950" s="56"/>
      <c r="HR950" s="56"/>
      <c r="HS950" s="56"/>
      <c r="HT950" s="630"/>
      <c r="HU950" s="630"/>
      <c r="HV950" s="56"/>
      <c r="HW950" s="56"/>
      <c r="HX950" s="56"/>
      <c r="HY950" s="56"/>
      <c r="HZ950" s="56"/>
      <c r="IA950" s="56"/>
      <c r="IB950" s="56"/>
      <c r="IC950" s="56"/>
      <c r="ID950" s="56"/>
      <c r="IE950" s="56"/>
      <c r="IF950" s="56"/>
      <c r="IG950" s="56"/>
      <c r="IH950" s="56"/>
      <c r="II950" s="56"/>
      <c r="IJ950" s="56"/>
      <c r="IK950" s="56"/>
      <c r="IL950" s="56"/>
      <c r="IM950" s="56"/>
      <c r="IN950" s="56"/>
      <c r="IO950" s="56"/>
      <c r="IP950" s="56"/>
      <c r="IQ950" s="56"/>
      <c r="IR950" s="56"/>
      <c r="IS950" s="56"/>
      <c r="IT950" s="56"/>
      <c r="IU950" s="56"/>
      <c r="IV950" s="56"/>
      <c r="IW950" s="56"/>
      <c r="IX950" s="56"/>
      <c r="IY950" s="56"/>
      <c r="IZ950" s="56"/>
      <c r="JA950" s="56"/>
      <c r="JB950" s="56"/>
    </row>
    <row r="951" spans="168:262" ht="19" hidden="1" customHeight="1">
      <c r="FL951" s="56"/>
      <c r="FM951" s="56"/>
      <c r="FN951" s="56"/>
      <c r="FO951" s="56"/>
      <c r="FP951" s="1228"/>
      <c r="FQ951" s="56"/>
      <c r="FR951" s="56"/>
      <c r="FS951" s="56"/>
      <c r="FT951" s="608"/>
      <c r="FU951" s="608"/>
      <c r="FV951" s="56"/>
      <c r="FW951" s="56"/>
      <c r="FX951" s="56"/>
      <c r="FY951" s="56"/>
      <c r="FZ951" s="56"/>
      <c r="GA951" s="56"/>
      <c r="GB951" s="56"/>
      <c r="GC951" s="56"/>
      <c r="GD951" s="56"/>
      <c r="GE951" s="608"/>
      <c r="GF951" s="56"/>
      <c r="GG951" s="56"/>
      <c r="GH951" s="56"/>
      <c r="GI951" s="56"/>
      <c r="GJ951" s="56"/>
      <c r="GK951" s="608"/>
      <c r="GL951" s="608"/>
      <c r="GM951" s="56"/>
      <c r="GN951" s="56"/>
      <c r="GO951" s="56"/>
      <c r="GP951" s="56"/>
      <c r="GQ951" s="56"/>
      <c r="GR951" s="56"/>
      <c r="GS951" s="56"/>
      <c r="GT951" s="56"/>
      <c r="GU951" s="56"/>
      <c r="GV951" s="56"/>
      <c r="GW951" s="56"/>
      <c r="GX951" s="629"/>
      <c r="GY951" s="630"/>
      <c r="GZ951" s="56"/>
      <c r="HA951" s="56"/>
      <c r="HB951" s="56"/>
      <c r="HC951" s="56"/>
      <c r="HD951" s="56"/>
      <c r="HE951" s="56"/>
      <c r="HF951" s="56"/>
      <c r="HG951" s="56"/>
      <c r="HH951" s="56"/>
      <c r="HI951" s="56"/>
      <c r="HJ951" s="56"/>
      <c r="HK951" s="56"/>
      <c r="HL951" s="56"/>
      <c r="HM951" s="56"/>
      <c r="HN951" s="56"/>
      <c r="HO951" s="56"/>
      <c r="HP951" s="56"/>
      <c r="HQ951" s="56"/>
      <c r="HR951" s="56"/>
      <c r="HS951" s="56"/>
      <c r="HT951" s="630"/>
      <c r="HU951" s="630"/>
      <c r="HV951" s="56"/>
      <c r="HW951" s="56"/>
      <c r="HX951" s="56"/>
      <c r="HY951" s="56"/>
      <c r="HZ951" s="56"/>
      <c r="IA951" s="56"/>
      <c r="IB951" s="56"/>
      <c r="IC951" s="56"/>
      <c r="ID951" s="56"/>
      <c r="IE951" s="56"/>
      <c r="IF951" s="56"/>
      <c r="IG951" s="56"/>
      <c r="IH951" s="56"/>
      <c r="II951" s="56"/>
      <c r="IJ951" s="56"/>
      <c r="IK951" s="56"/>
      <c r="IL951" s="56"/>
      <c r="IM951" s="56"/>
      <c r="IN951" s="56"/>
      <c r="IO951" s="56"/>
      <c r="IP951" s="56"/>
      <c r="IQ951" s="56"/>
      <c r="IR951" s="56"/>
      <c r="IS951" s="56"/>
      <c r="IT951" s="56"/>
      <c r="IU951" s="56"/>
      <c r="IV951" s="56"/>
      <c r="IW951" s="56"/>
      <c r="IX951" s="56"/>
      <c r="IY951" s="56"/>
      <c r="IZ951" s="56"/>
      <c r="JA951" s="56"/>
      <c r="JB951" s="56"/>
    </row>
    <row r="952" spans="168:262" ht="19" hidden="1" customHeight="1">
      <c r="FL952" s="56"/>
      <c r="FM952" s="56"/>
      <c r="FN952" s="56"/>
      <c r="FO952" s="56"/>
      <c r="FP952" s="1228"/>
      <c r="FQ952" s="56"/>
      <c r="FR952" s="56"/>
      <c r="FS952" s="56"/>
      <c r="FT952" s="608"/>
      <c r="FU952" s="608"/>
      <c r="FV952" s="56"/>
      <c r="FW952" s="56"/>
      <c r="FX952" s="56"/>
      <c r="FY952" s="56"/>
      <c r="FZ952" s="56"/>
      <c r="GA952" s="56"/>
      <c r="GB952" s="56"/>
      <c r="GC952" s="56"/>
      <c r="GD952" s="56"/>
      <c r="GE952" s="608"/>
      <c r="GF952" s="56"/>
      <c r="GG952" s="56"/>
      <c r="GH952" s="56"/>
      <c r="GI952" s="56"/>
      <c r="GJ952" s="56"/>
      <c r="GK952" s="608"/>
      <c r="GL952" s="608"/>
      <c r="GM952" s="56"/>
      <c r="GN952" s="56"/>
      <c r="GO952" s="56"/>
      <c r="GP952" s="56"/>
      <c r="GQ952" s="56"/>
      <c r="GR952" s="56"/>
      <c r="GS952" s="56"/>
      <c r="GT952" s="56"/>
      <c r="GU952" s="56"/>
      <c r="GV952" s="56"/>
      <c r="GW952" s="56"/>
      <c r="GX952" s="629"/>
      <c r="GY952" s="630"/>
      <c r="GZ952" s="56"/>
      <c r="HA952" s="56"/>
      <c r="HB952" s="56"/>
      <c r="HC952" s="56"/>
      <c r="HD952" s="56"/>
      <c r="HE952" s="56"/>
      <c r="HF952" s="56"/>
      <c r="HG952" s="56"/>
      <c r="HH952" s="56"/>
      <c r="HI952" s="56"/>
      <c r="HJ952" s="56"/>
      <c r="HK952" s="56"/>
      <c r="HL952" s="56"/>
      <c r="HM952" s="56"/>
      <c r="HN952" s="56"/>
      <c r="HO952" s="56"/>
      <c r="HP952" s="56"/>
      <c r="HQ952" s="56"/>
      <c r="HR952" s="56"/>
      <c r="HS952" s="56"/>
      <c r="HT952" s="630"/>
      <c r="HU952" s="630"/>
      <c r="HV952" s="56"/>
      <c r="HW952" s="56"/>
      <c r="HX952" s="56"/>
      <c r="HY952" s="56"/>
      <c r="HZ952" s="56"/>
      <c r="IA952" s="56"/>
      <c r="IB952" s="56"/>
      <c r="IC952" s="56"/>
      <c r="ID952" s="56"/>
      <c r="IE952" s="56"/>
      <c r="IF952" s="56"/>
      <c r="IG952" s="56"/>
      <c r="IH952" s="56"/>
      <c r="II952" s="56"/>
      <c r="IJ952" s="56"/>
      <c r="IK952" s="56"/>
      <c r="IL952" s="56"/>
      <c r="IM952" s="56"/>
      <c r="IN952" s="56"/>
      <c r="IO952" s="56"/>
      <c r="IP952" s="56"/>
      <c r="IQ952" s="56"/>
      <c r="IR952" s="56"/>
      <c r="IS952" s="56"/>
      <c r="IT952" s="56"/>
      <c r="IU952" s="56"/>
      <c r="IV952" s="56"/>
      <c r="IW952" s="56"/>
      <c r="IX952" s="56"/>
      <c r="IY952" s="56"/>
      <c r="IZ952" s="56"/>
      <c r="JA952" s="56"/>
      <c r="JB952" s="56"/>
    </row>
    <row r="953" spans="168:262" ht="19" hidden="1" customHeight="1">
      <c r="FL953" s="56"/>
      <c r="FM953" s="56"/>
      <c r="FN953" s="56"/>
      <c r="FO953" s="56"/>
      <c r="FP953" s="1228"/>
      <c r="FQ953" s="56"/>
      <c r="FR953" s="56"/>
      <c r="FS953" s="56"/>
      <c r="FT953" s="608"/>
      <c r="FU953" s="608"/>
      <c r="FV953" s="56"/>
      <c r="FW953" s="56"/>
      <c r="FX953" s="56"/>
      <c r="FY953" s="56"/>
      <c r="FZ953" s="56"/>
      <c r="GA953" s="56"/>
      <c r="GB953" s="56"/>
      <c r="GC953" s="56"/>
      <c r="GD953" s="56"/>
      <c r="GE953" s="608"/>
      <c r="GF953" s="56"/>
      <c r="GG953" s="56"/>
      <c r="GH953" s="56"/>
      <c r="GI953" s="56"/>
      <c r="GJ953" s="56"/>
      <c r="GK953" s="608"/>
      <c r="GL953" s="608"/>
      <c r="GM953" s="56"/>
      <c r="GN953" s="56"/>
      <c r="GO953" s="56"/>
      <c r="GP953" s="56"/>
      <c r="GQ953" s="56"/>
      <c r="GR953" s="56"/>
      <c r="GS953" s="56"/>
      <c r="GT953" s="56"/>
      <c r="GU953" s="56"/>
      <c r="GV953" s="56"/>
      <c r="GW953" s="56"/>
      <c r="GX953" s="629"/>
      <c r="GY953" s="630"/>
      <c r="GZ953" s="56"/>
      <c r="HA953" s="56"/>
      <c r="HB953" s="56"/>
      <c r="HC953" s="56"/>
      <c r="HD953" s="56"/>
      <c r="HE953" s="56"/>
      <c r="HF953" s="56"/>
      <c r="HG953" s="56"/>
      <c r="HH953" s="56"/>
      <c r="HI953" s="56"/>
      <c r="HJ953" s="56"/>
      <c r="HK953" s="56"/>
      <c r="HL953" s="56"/>
      <c r="HM953" s="56"/>
      <c r="HN953" s="56"/>
      <c r="HO953" s="56"/>
      <c r="HP953" s="56"/>
      <c r="HQ953" s="56"/>
      <c r="HR953" s="56"/>
      <c r="HS953" s="56"/>
      <c r="HT953" s="630"/>
      <c r="HU953" s="630"/>
      <c r="HV953" s="56"/>
      <c r="HW953" s="56"/>
      <c r="HX953" s="56"/>
      <c r="HY953" s="56"/>
      <c r="HZ953" s="56"/>
      <c r="IA953" s="56"/>
      <c r="IB953" s="56"/>
      <c r="IC953" s="56"/>
      <c r="ID953" s="56"/>
      <c r="IE953" s="56"/>
      <c r="IF953" s="56"/>
      <c r="IG953" s="56"/>
      <c r="IH953" s="56"/>
      <c r="II953" s="56"/>
      <c r="IJ953" s="56"/>
      <c r="IK953" s="56"/>
      <c r="IL953" s="56"/>
      <c r="IM953" s="56"/>
      <c r="IN953" s="56"/>
      <c r="IO953" s="56"/>
      <c r="IP953" s="56"/>
      <c r="IQ953" s="56"/>
      <c r="IR953" s="56"/>
      <c r="IS953" s="56"/>
      <c r="IT953" s="56"/>
      <c r="IU953" s="56"/>
      <c r="IV953" s="56"/>
      <c r="IW953" s="56"/>
      <c r="IX953" s="56"/>
      <c r="IY953" s="56"/>
      <c r="IZ953" s="56"/>
      <c r="JA953" s="56"/>
      <c r="JB953" s="56"/>
    </row>
    <row r="954" spans="168:262" ht="19" hidden="1" customHeight="1">
      <c r="FL954" s="56"/>
      <c r="FM954" s="56"/>
      <c r="FN954" s="56"/>
      <c r="FO954" s="56"/>
      <c r="FP954" s="1228"/>
      <c r="FQ954" s="56"/>
      <c r="FR954" s="56"/>
      <c r="FS954" s="56"/>
      <c r="FT954" s="608"/>
      <c r="FU954" s="608"/>
      <c r="FV954" s="56"/>
      <c r="FW954" s="56"/>
      <c r="FX954" s="56"/>
      <c r="FY954" s="56"/>
      <c r="FZ954" s="56"/>
      <c r="GA954" s="56"/>
      <c r="GB954" s="56"/>
      <c r="GC954" s="56"/>
      <c r="GD954" s="56"/>
      <c r="GE954" s="608"/>
      <c r="GF954" s="56"/>
      <c r="GG954" s="56"/>
      <c r="GH954" s="56"/>
      <c r="GI954" s="56"/>
      <c r="GJ954" s="56"/>
      <c r="GK954" s="608"/>
      <c r="GL954" s="608"/>
      <c r="GM954" s="56"/>
      <c r="GN954" s="56"/>
      <c r="GO954" s="56"/>
      <c r="GP954" s="56"/>
      <c r="GQ954" s="56"/>
      <c r="GR954" s="56"/>
      <c r="GS954" s="56"/>
      <c r="GT954" s="56"/>
      <c r="GU954" s="56"/>
      <c r="GV954" s="56"/>
      <c r="GW954" s="56"/>
      <c r="GX954" s="629"/>
      <c r="GY954" s="630"/>
      <c r="GZ954" s="56"/>
      <c r="HA954" s="56"/>
      <c r="HB954" s="56"/>
      <c r="HC954" s="56"/>
      <c r="HD954" s="56"/>
      <c r="HE954" s="56"/>
      <c r="HF954" s="56"/>
      <c r="HG954" s="56"/>
      <c r="HH954" s="56"/>
      <c r="HI954" s="56"/>
      <c r="HJ954" s="56"/>
      <c r="HK954" s="56"/>
      <c r="HL954" s="56"/>
      <c r="HM954" s="56"/>
      <c r="HN954" s="56"/>
      <c r="HO954" s="56"/>
      <c r="HP954" s="56"/>
      <c r="HQ954" s="56"/>
      <c r="HR954" s="56"/>
      <c r="HS954" s="56"/>
      <c r="HT954" s="630"/>
      <c r="HU954" s="630"/>
      <c r="HV954" s="56"/>
      <c r="HW954" s="56"/>
      <c r="HX954" s="56"/>
      <c r="HY954" s="56"/>
      <c r="HZ954" s="56"/>
      <c r="IA954" s="56"/>
      <c r="IB954" s="56"/>
      <c r="IC954" s="56"/>
      <c r="ID954" s="56"/>
      <c r="IE954" s="56"/>
      <c r="IF954" s="56"/>
      <c r="IG954" s="56"/>
      <c r="IH954" s="56"/>
      <c r="II954" s="56"/>
      <c r="IJ954" s="56"/>
      <c r="IK954" s="56"/>
      <c r="IL954" s="56"/>
      <c r="IM954" s="56"/>
      <c r="IN954" s="56"/>
      <c r="IO954" s="56"/>
      <c r="IP954" s="56"/>
      <c r="IQ954" s="56"/>
      <c r="IR954" s="56"/>
      <c r="IS954" s="56"/>
      <c r="IT954" s="56"/>
      <c r="IU954" s="56"/>
      <c r="IV954" s="56"/>
      <c r="IW954" s="56"/>
      <c r="IX954" s="56"/>
      <c r="IY954" s="56"/>
      <c r="IZ954" s="56"/>
      <c r="JA954" s="56"/>
      <c r="JB954" s="56"/>
    </row>
    <row r="955" spans="168:262" ht="19" hidden="1" customHeight="1">
      <c r="FL955" s="56"/>
      <c r="FM955" s="56"/>
      <c r="FN955" s="56"/>
      <c r="FO955" s="56"/>
      <c r="FP955" s="1228"/>
      <c r="FQ955" s="56"/>
      <c r="FR955" s="56"/>
      <c r="FS955" s="56"/>
      <c r="FT955" s="608"/>
      <c r="FU955" s="608"/>
      <c r="FV955" s="56"/>
      <c r="FW955" s="56"/>
      <c r="FX955" s="56"/>
      <c r="FY955" s="56"/>
      <c r="FZ955" s="56"/>
      <c r="GA955" s="56"/>
      <c r="GB955" s="56"/>
      <c r="GC955" s="56"/>
      <c r="GD955" s="56"/>
      <c r="GE955" s="608"/>
      <c r="GF955" s="56"/>
      <c r="GG955" s="56"/>
      <c r="GH955" s="56"/>
      <c r="GI955" s="56"/>
      <c r="GJ955" s="56"/>
      <c r="GK955" s="608"/>
      <c r="GL955" s="608"/>
      <c r="GM955" s="56"/>
      <c r="GN955" s="56"/>
      <c r="GO955" s="56"/>
      <c r="GP955" s="56"/>
      <c r="GQ955" s="56"/>
      <c r="GR955" s="56"/>
      <c r="GS955" s="56"/>
      <c r="GT955" s="56"/>
      <c r="GU955" s="56"/>
      <c r="GV955" s="56"/>
      <c r="GW955" s="56"/>
      <c r="GX955" s="629"/>
      <c r="GY955" s="630"/>
      <c r="GZ955" s="56"/>
      <c r="HA955" s="56"/>
      <c r="HB955" s="56"/>
      <c r="HC955" s="56"/>
      <c r="HD955" s="56"/>
      <c r="HE955" s="56"/>
      <c r="HF955" s="56"/>
      <c r="HG955" s="56"/>
      <c r="HH955" s="56"/>
      <c r="HI955" s="56"/>
      <c r="HJ955" s="56"/>
      <c r="HK955" s="56"/>
      <c r="HL955" s="56"/>
      <c r="HM955" s="56"/>
      <c r="HN955" s="56"/>
      <c r="HO955" s="56"/>
      <c r="HP955" s="56"/>
      <c r="HQ955" s="56"/>
      <c r="HR955" s="56"/>
      <c r="HS955" s="56"/>
      <c r="HT955" s="630"/>
      <c r="HU955" s="630"/>
      <c r="HV955" s="56"/>
      <c r="HW955" s="56"/>
      <c r="HX955" s="56"/>
      <c r="HY955" s="56"/>
      <c r="HZ955" s="56"/>
      <c r="IA955" s="56"/>
      <c r="IB955" s="56"/>
      <c r="IC955" s="56"/>
      <c r="ID955" s="56"/>
      <c r="IE955" s="56"/>
      <c r="IF955" s="56"/>
      <c r="IG955" s="56"/>
      <c r="IH955" s="56"/>
      <c r="II955" s="56"/>
      <c r="IJ955" s="56"/>
      <c r="IK955" s="56"/>
      <c r="IL955" s="56"/>
      <c r="IM955" s="56"/>
      <c r="IN955" s="56"/>
      <c r="IO955" s="56"/>
      <c r="IP955" s="56"/>
      <c r="IQ955" s="56"/>
      <c r="IR955" s="56"/>
      <c r="IS955" s="56"/>
      <c r="IT955" s="56"/>
      <c r="IU955" s="56"/>
      <c r="IV955" s="56"/>
      <c r="IW955" s="56"/>
      <c r="IX955" s="56"/>
      <c r="IY955" s="56"/>
      <c r="IZ955" s="56"/>
      <c r="JA955" s="56"/>
      <c r="JB955" s="56"/>
    </row>
    <row r="956" spans="168:262" ht="19" hidden="1" customHeight="1">
      <c r="FL956" s="56"/>
      <c r="FM956" s="56"/>
      <c r="FN956" s="56"/>
      <c r="FO956" s="56"/>
      <c r="FP956" s="1228"/>
      <c r="FQ956" s="56"/>
      <c r="FR956" s="56"/>
      <c r="FS956" s="56"/>
      <c r="FT956" s="608"/>
      <c r="FU956" s="608"/>
      <c r="FV956" s="56"/>
      <c r="FW956" s="56"/>
      <c r="FX956" s="56"/>
      <c r="FY956" s="56"/>
      <c r="FZ956" s="56"/>
      <c r="GA956" s="56"/>
      <c r="GB956" s="56"/>
      <c r="GC956" s="56"/>
      <c r="GD956" s="56"/>
      <c r="GE956" s="608"/>
      <c r="GF956" s="56"/>
      <c r="GG956" s="56"/>
      <c r="GH956" s="56"/>
      <c r="GI956" s="56"/>
      <c r="GJ956" s="56"/>
      <c r="GK956" s="608"/>
      <c r="GL956" s="608"/>
      <c r="GM956" s="56"/>
      <c r="GN956" s="56"/>
      <c r="GO956" s="56"/>
      <c r="GP956" s="56"/>
      <c r="GQ956" s="56"/>
      <c r="GR956" s="56"/>
      <c r="GS956" s="56"/>
      <c r="GT956" s="56"/>
      <c r="GU956" s="56"/>
      <c r="GV956" s="56"/>
      <c r="GW956" s="56"/>
      <c r="GX956" s="629"/>
      <c r="GY956" s="630"/>
      <c r="GZ956" s="56"/>
      <c r="HA956" s="56"/>
      <c r="HB956" s="56"/>
      <c r="HC956" s="56"/>
      <c r="HD956" s="56"/>
      <c r="HE956" s="56"/>
      <c r="HF956" s="56"/>
      <c r="HG956" s="56"/>
      <c r="HH956" s="56"/>
      <c r="HI956" s="56"/>
      <c r="HJ956" s="56"/>
      <c r="HK956" s="56"/>
      <c r="HL956" s="56"/>
      <c r="HM956" s="56"/>
      <c r="HN956" s="56"/>
      <c r="HO956" s="56"/>
      <c r="HP956" s="56"/>
      <c r="HQ956" s="56"/>
      <c r="HR956" s="56"/>
      <c r="HS956" s="56"/>
      <c r="HT956" s="630"/>
      <c r="HU956" s="630"/>
      <c r="HV956" s="56"/>
      <c r="HW956" s="56"/>
      <c r="HX956" s="56"/>
      <c r="HY956" s="56"/>
      <c r="HZ956" s="56"/>
      <c r="IA956" s="56"/>
      <c r="IB956" s="56"/>
      <c r="IC956" s="56"/>
      <c r="ID956" s="56"/>
      <c r="IE956" s="56"/>
      <c r="IF956" s="56"/>
      <c r="IG956" s="56"/>
      <c r="IH956" s="56"/>
      <c r="II956" s="56"/>
      <c r="IJ956" s="56"/>
      <c r="IK956" s="56"/>
      <c r="IL956" s="56"/>
      <c r="IM956" s="56"/>
      <c r="IN956" s="56"/>
      <c r="IO956" s="56"/>
      <c r="IP956" s="56"/>
      <c r="IQ956" s="56"/>
      <c r="IR956" s="56"/>
      <c r="IS956" s="56"/>
      <c r="IT956" s="56"/>
      <c r="IU956" s="56"/>
      <c r="IV956" s="56"/>
      <c r="IW956" s="56"/>
      <c r="IX956" s="56"/>
      <c r="IY956" s="56"/>
      <c r="IZ956" s="56"/>
      <c r="JA956" s="56"/>
      <c r="JB956" s="56"/>
    </row>
    <row r="957" spans="168:262" ht="19" hidden="1" customHeight="1">
      <c r="FL957" s="56"/>
      <c r="FM957" s="56"/>
      <c r="FN957" s="56"/>
      <c r="FO957" s="56"/>
      <c r="FP957" s="1228"/>
      <c r="FQ957" s="56"/>
      <c r="FR957" s="56"/>
      <c r="FS957" s="56"/>
      <c r="FT957" s="608"/>
      <c r="FU957" s="608"/>
      <c r="FV957" s="56"/>
      <c r="FW957" s="56"/>
      <c r="FX957" s="56"/>
      <c r="FY957" s="56"/>
      <c r="FZ957" s="56"/>
      <c r="GA957" s="56"/>
      <c r="GB957" s="56"/>
      <c r="GC957" s="56"/>
      <c r="GD957" s="56"/>
      <c r="GE957" s="608"/>
      <c r="GF957" s="56"/>
      <c r="GG957" s="56"/>
      <c r="GH957" s="56"/>
      <c r="GI957" s="56"/>
      <c r="GJ957" s="56"/>
      <c r="GK957" s="608"/>
      <c r="GL957" s="608"/>
      <c r="GM957" s="56"/>
      <c r="GN957" s="56"/>
      <c r="GO957" s="56"/>
      <c r="GP957" s="56"/>
      <c r="GQ957" s="56"/>
      <c r="GR957" s="56"/>
      <c r="GS957" s="56"/>
      <c r="GT957" s="56"/>
      <c r="GU957" s="56"/>
      <c r="GV957" s="56"/>
      <c r="GW957" s="56"/>
      <c r="GX957" s="629"/>
      <c r="GY957" s="630"/>
      <c r="GZ957" s="56"/>
      <c r="HA957" s="56"/>
      <c r="HB957" s="56"/>
      <c r="HC957" s="56"/>
      <c r="HD957" s="56"/>
      <c r="HE957" s="56"/>
      <c r="HF957" s="56"/>
      <c r="HG957" s="56"/>
      <c r="HH957" s="56"/>
      <c r="HI957" s="56"/>
      <c r="HJ957" s="56"/>
      <c r="HK957" s="56"/>
      <c r="HL957" s="56"/>
      <c r="HM957" s="56"/>
      <c r="HN957" s="56"/>
      <c r="HO957" s="56"/>
      <c r="HP957" s="56"/>
      <c r="HQ957" s="56"/>
      <c r="HR957" s="56"/>
      <c r="HS957" s="56"/>
      <c r="HT957" s="630"/>
      <c r="HU957" s="630"/>
      <c r="HV957" s="56"/>
      <c r="HW957" s="56"/>
      <c r="HX957" s="56"/>
      <c r="HY957" s="56"/>
      <c r="HZ957" s="56"/>
      <c r="IA957" s="56"/>
      <c r="IB957" s="56"/>
      <c r="IC957" s="56"/>
      <c r="ID957" s="56"/>
      <c r="IE957" s="56"/>
      <c r="IF957" s="56"/>
      <c r="IG957" s="56"/>
      <c r="IH957" s="56"/>
      <c r="II957" s="56"/>
      <c r="IJ957" s="56"/>
      <c r="IK957" s="56"/>
      <c r="IL957" s="56"/>
      <c r="IM957" s="56"/>
      <c r="IN957" s="56"/>
      <c r="IO957" s="56"/>
      <c r="IP957" s="56"/>
      <c r="IQ957" s="56"/>
      <c r="IR957" s="56"/>
      <c r="IS957" s="56"/>
      <c r="IT957" s="56"/>
      <c r="IU957" s="56"/>
      <c r="IV957" s="56"/>
      <c r="IW957" s="56"/>
      <c r="IX957" s="56"/>
      <c r="IY957" s="56"/>
      <c r="IZ957" s="56"/>
      <c r="JA957" s="56"/>
      <c r="JB957" s="56"/>
    </row>
    <row r="958" spans="168:262" ht="19" hidden="1" customHeight="1">
      <c r="FL958" s="56"/>
      <c r="FM958" s="56"/>
      <c r="FN958" s="56"/>
      <c r="FO958" s="56"/>
      <c r="FP958" s="1228"/>
      <c r="FQ958" s="56"/>
      <c r="FR958" s="56"/>
      <c r="FS958" s="56"/>
      <c r="FT958" s="608"/>
      <c r="FU958" s="608"/>
      <c r="FV958" s="56"/>
      <c r="FW958" s="56"/>
      <c r="FX958" s="56"/>
      <c r="FY958" s="56"/>
      <c r="FZ958" s="56"/>
      <c r="GA958" s="56"/>
      <c r="GB958" s="56"/>
      <c r="GC958" s="56"/>
      <c r="GD958" s="56"/>
      <c r="GE958" s="608"/>
      <c r="GF958" s="56"/>
      <c r="GG958" s="56"/>
      <c r="GH958" s="56"/>
      <c r="GI958" s="56"/>
      <c r="GJ958" s="56"/>
      <c r="GK958" s="608"/>
      <c r="GL958" s="608"/>
      <c r="GM958" s="56"/>
      <c r="GN958" s="56"/>
      <c r="GO958" s="56"/>
      <c r="GP958" s="56"/>
      <c r="GQ958" s="56"/>
      <c r="GR958" s="56"/>
      <c r="GS958" s="56"/>
      <c r="GT958" s="56"/>
      <c r="GU958" s="56"/>
      <c r="GV958" s="56"/>
      <c r="GW958" s="56"/>
      <c r="GX958" s="629"/>
      <c r="GY958" s="630"/>
      <c r="GZ958" s="56"/>
      <c r="HA958" s="56"/>
      <c r="HB958" s="56"/>
      <c r="HC958" s="56"/>
      <c r="HD958" s="56"/>
      <c r="HE958" s="56"/>
      <c r="HF958" s="56"/>
      <c r="HG958" s="56"/>
      <c r="HH958" s="56"/>
      <c r="HI958" s="56"/>
      <c r="HJ958" s="56"/>
      <c r="HK958" s="56"/>
      <c r="HL958" s="56"/>
      <c r="HM958" s="56"/>
      <c r="HN958" s="56"/>
      <c r="HO958" s="56"/>
      <c r="HP958" s="56"/>
      <c r="HQ958" s="56"/>
      <c r="HR958" s="56"/>
      <c r="HS958" s="56"/>
      <c r="HT958" s="630"/>
      <c r="HU958" s="630"/>
      <c r="HV958" s="56"/>
      <c r="HW958" s="56"/>
      <c r="HX958" s="56"/>
      <c r="HY958" s="56"/>
      <c r="HZ958" s="56"/>
      <c r="IA958" s="56"/>
      <c r="IB958" s="56"/>
      <c r="IC958" s="56"/>
      <c r="ID958" s="56"/>
      <c r="IE958" s="56"/>
      <c r="IF958" s="56"/>
      <c r="IG958" s="56"/>
      <c r="IH958" s="56"/>
      <c r="II958" s="56"/>
      <c r="IJ958" s="56"/>
      <c r="IK958" s="56"/>
      <c r="IL958" s="56"/>
      <c r="IM958" s="56"/>
      <c r="IN958" s="56"/>
      <c r="IO958" s="56"/>
      <c r="IP958" s="56"/>
      <c r="IQ958" s="56"/>
      <c r="IR958" s="56"/>
      <c r="IS958" s="56"/>
      <c r="IT958" s="56"/>
      <c r="IU958" s="56"/>
      <c r="IV958" s="56"/>
      <c r="IW958" s="56"/>
      <c r="IX958" s="56"/>
      <c r="IY958" s="56"/>
      <c r="IZ958" s="56"/>
      <c r="JA958" s="56"/>
      <c r="JB958" s="56"/>
    </row>
    <row r="959" spans="168:262" ht="19" hidden="1" customHeight="1">
      <c r="FL959" s="56"/>
      <c r="FM959" s="56"/>
      <c r="FN959" s="56"/>
      <c r="FO959" s="56"/>
      <c r="FP959" s="1228"/>
      <c r="FQ959" s="56"/>
      <c r="FR959" s="56"/>
      <c r="FS959" s="56"/>
      <c r="FT959" s="608"/>
      <c r="FU959" s="608"/>
      <c r="FV959" s="56"/>
      <c r="FW959" s="56"/>
      <c r="FX959" s="56"/>
      <c r="FY959" s="56"/>
      <c r="FZ959" s="56"/>
      <c r="GA959" s="56"/>
      <c r="GB959" s="56"/>
      <c r="GC959" s="56"/>
      <c r="GD959" s="56"/>
      <c r="GE959" s="608"/>
      <c r="GF959" s="56"/>
      <c r="GG959" s="56"/>
      <c r="GH959" s="56"/>
      <c r="GI959" s="56"/>
      <c r="GJ959" s="56"/>
      <c r="GK959" s="608"/>
      <c r="GL959" s="608"/>
      <c r="GM959" s="56"/>
      <c r="GN959" s="56"/>
      <c r="GO959" s="56"/>
      <c r="GP959" s="56"/>
      <c r="GQ959" s="56"/>
      <c r="GR959" s="56"/>
      <c r="GS959" s="56"/>
      <c r="GT959" s="56"/>
      <c r="GU959" s="56"/>
      <c r="GV959" s="56"/>
      <c r="GW959" s="56"/>
      <c r="GX959" s="629"/>
      <c r="GY959" s="630"/>
      <c r="GZ959" s="56"/>
      <c r="HA959" s="56"/>
      <c r="HB959" s="56"/>
      <c r="HC959" s="56"/>
      <c r="HD959" s="56"/>
      <c r="HE959" s="56"/>
      <c r="HF959" s="56"/>
      <c r="HG959" s="56"/>
      <c r="HH959" s="56"/>
      <c r="HI959" s="56"/>
      <c r="HJ959" s="56"/>
      <c r="HK959" s="56"/>
      <c r="HL959" s="56"/>
      <c r="HM959" s="56"/>
      <c r="HN959" s="56"/>
      <c r="HO959" s="56"/>
      <c r="HP959" s="56"/>
      <c r="HQ959" s="56"/>
      <c r="HR959" s="56"/>
      <c r="HS959" s="56"/>
      <c r="HT959" s="630"/>
      <c r="HU959" s="630"/>
      <c r="HV959" s="56"/>
      <c r="HW959" s="56"/>
      <c r="HX959" s="56"/>
      <c r="HY959" s="56"/>
      <c r="HZ959" s="56"/>
      <c r="IA959" s="56"/>
      <c r="IB959" s="56"/>
      <c r="IC959" s="56"/>
      <c r="ID959" s="56"/>
      <c r="IE959" s="56"/>
      <c r="IF959" s="56"/>
      <c r="IG959" s="56"/>
      <c r="IH959" s="56"/>
      <c r="II959" s="56"/>
      <c r="IJ959" s="56"/>
      <c r="IK959" s="56"/>
      <c r="IL959" s="56"/>
      <c r="IM959" s="56"/>
      <c r="IN959" s="56"/>
      <c r="IO959" s="56"/>
      <c r="IP959" s="56"/>
      <c r="IQ959" s="56"/>
      <c r="IR959" s="56"/>
      <c r="IS959" s="56"/>
      <c r="IT959" s="56"/>
      <c r="IU959" s="56"/>
      <c r="IV959" s="56"/>
      <c r="IW959" s="56"/>
      <c r="IX959" s="56"/>
      <c r="IY959" s="56"/>
      <c r="IZ959" s="56"/>
      <c r="JA959" s="56"/>
      <c r="JB959" s="56"/>
    </row>
    <row r="960" spans="168:262" ht="19" hidden="1" customHeight="1">
      <c r="FL960" s="56"/>
      <c r="FM960" s="56"/>
      <c r="FN960" s="56"/>
      <c r="FO960" s="56"/>
      <c r="FP960" s="1228"/>
      <c r="FQ960" s="56"/>
      <c r="FR960" s="56"/>
      <c r="FS960" s="56"/>
      <c r="FT960" s="608"/>
      <c r="FU960" s="608"/>
      <c r="FV960" s="56"/>
      <c r="FW960" s="56"/>
      <c r="FX960" s="56"/>
      <c r="FY960" s="56"/>
      <c r="FZ960" s="56"/>
      <c r="GA960" s="56"/>
      <c r="GB960" s="56"/>
      <c r="GC960" s="56"/>
      <c r="GD960" s="56"/>
      <c r="GE960" s="608"/>
      <c r="GF960" s="56"/>
      <c r="GG960" s="56"/>
      <c r="GH960" s="56"/>
      <c r="GI960" s="56"/>
      <c r="GJ960" s="56"/>
      <c r="GK960" s="608"/>
      <c r="GL960" s="608"/>
      <c r="GM960" s="56"/>
      <c r="GN960" s="56"/>
      <c r="GO960" s="56"/>
      <c r="GP960" s="56"/>
      <c r="GQ960" s="56"/>
      <c r="GR960" s="56"/>
      <c r="GS960" s="56"/>
      <c r="GT960" s="56"/>
      <c r="GU960" s="56"/>
      <c r="GV960" s="56"/>
      <c r="GW960" s="56"/>
      <c r="GX960" s="629"/>
      <c r="GY960" s="630"/>
      <c r="GZ960" s="56"/>
      <c r="HA960" s="56"/>
      <c r="HB960" s="56"/>
      <c r="HC960" s="56"/>
      <c r="HD960" s="56"/>
      <c r="HE960" s="56"/>
      <c r="HF960" s="56"/>
      <c r="HG960" s="56"/>
      <c r="HH960" s="56"/>
      <c r="HI960" s="56"/>
      <c r="HJ960" s="56"/>
      <c r="HK960" s="56"/>
      <c r="HL960" s="56"/>
      <c r="HM960" s="56"/>
      <c r="HN960" s="56"/>
      <c r="HO960" s="56"/>
      <c r="HP960" s="56"/>
      <c r="HQ960" s="56"/>
      <c r="HR960" s="56"/>
      <c r="HS960" s="56"/>
      <c r="HT960" s="630"/>
      <c r="HU960" s="630"/>
      <c r="HV960" s="56"/>
      <c r="HW960" s="56"/>
      <c r="HX960" s="56"/>
      <c r="HY960" s="56"/>
      <c r="HZ960" s="56"/>
      <c r="IA960" s="56"/>
      <c r="IB960" s="56"/>
      <c r="IC960" s="56"/>
      <c r="ID960" s="56"/>
      <c r="IE960" s="56"/>
      <c r="IF960" s="56"/>
      <c r="IG960" s="56"/>
      <c r="IH960" s="56"/>
      <c r="II960" s="56"/>
      <c r="IJ960" s="56"/>
      <c r="IK960" s="56"/>
      <c r="IL960" s="56"/>
      <c r="IM960" s="56"/>
      <c r="IN960" s="56"/>
      <c r="IO960" s="56"/>
      <c r="IP960" s="56"/>
      <c r="IQ960" s="56"/>
      <c r="IR960" s="56"/>
      <c r="IS960" s="56"/>
      <c r="IT960" s="56"/>
      <c r="IU960" s="56"/>
      <c r="IV960" s="56"/>
      <c r="IW960" s="56"/>
      <c r="IX960" s="56"/>
      <c r="IY960" s="56"/>
      <c r="IZ960" s="56"/>
      <c r="JA960" s="56"/>
      <c r="JB960" s="56"/>
    </row>
    <row r="961" spans="168:262" ht="19" hidden="1" customHeight="1">
      <c r="FL961" s="56"/>
      <c r="FM961" s="56"/>
      <c r="FN961" s="56"/>
      <c r="FO961" s="56"/>
      <c r="FP961" s="1228"/>
      <c r="FQ961" s="56"/>
      <c r="FR961" s="56"/>
      <c r="FS961" s="56"/>
      <c r="FT961" s="608"/>
      <c r="FU961" s="608"/>
      <c r="FV961" s="56"/>
      <c r="FW961" s="56"/>
      <c r="FX961" s="56"/>
      <c r="FY961" s="56"/>
      <c r="FZ961" s="56"/>
      <c r="GA961" s="56"/>
      <c r="GB961" s="56"/>
      <c r="GC961" s="56"/>
      <c r="GD961" s="56"/>
      <c r="GE961" s="608"/>
      <c r="GF961" s="56"/>
      <c r="GG961" s="56"/>
      <c r="GH961" s="56"/>
      <c r="GI961" s="56"/>
      <c r="GJ961" s="56"/>
      <c r="GK961" s="608"/>
      <c r="GL961" s="608"/>
      <c r="GM961" s="56"/>
      <c r="GN961" s="56"/>
      <c r="GO961" s="56"/>
      <c r="GP961" s="56"/>
      <c r="GQ961" s="56"/>
      <c r="GR961" s="56"/>
      <c r="GS961" s="56"/>
      <c r="GT961" s="56"/>
      <c r="GU961" s="56"/>
      <c r="GV961" s="56"/>
      <c r="GW961" s="56"/>
      <c r="GX961" s="629"/>
      <c r="GY961" s="630"/>
      <c r="GZ961" s="56"/>
      <c r="HA961" s="56"/>
      <c r="HB961" s="56"/>
      <c r="HC961" s="56"/>
      <c r="HD961" s="56"/>
      <c r="HE961" s="56"/>
      <c r="HF961" s="56"/>
      <c r="HG961" s="56"/>
      <c r="HH961" s="56"/>
      <c r="HI961" s="56"/>
      <c r="HJ961" s="56"/>
      <c r="HK961" s="56"/>
      <c r="HL961" s="56"/>
      <c r="HM961" s="56"/>
      <c r="HN961" s="56"/>
      <c r="HO961" s="56"/>
      <c r="HP961" s="56"/>
      <c r="HQ961" s="56"/>
      <c r="HR961" s="56"/>
      <c r="HS961" s="56"/>
      <c r="HT961" s="630"/>
      <c r="HU961" s="630"/>
      <c r="HV961" s="56"/>
      <c r="HW961" s="56"/>
      <c r="HX961" s="56"/>
      <c r="HY961" s="56"/>
      <c r="HZ961" s="56"/>
      <c r="IA961" s="56"/>
      <c r="IB961" s="56"/>
      <c r="IC961" s="56"/>
      <c r="ID961" s="56"/>
      <c r="IE961" s="56"/>
      <c r="IF961" s="56"/>
      <c r="IG961" s="56"/>
      <c r="IH961" s="56"/>
      <c r="II961" s="56"/>
      <c r="IJ961" s="56"/>
      <c r="IK961" s="56"/>
      <c r="IL961" s="56"/>
      <c r="IM961" s="56"/>
      <c r="IN961" s="56"/>
      <c r="IO961" s="56"/>
      <c r="IP961" s="56"/>
      <c r="IQ961" s="56"/>
      <c r="IR961" s="56"/>
      <c r="IS961" s="56"/>
      <c r="IT961" s="56"/>
      <c r="IU961" s="56"/>
      <c r="IV961" s="56"/>
      <c r="IW961" s="56"/>
      <c r="IX961" s="56"/>
      <c r="IY961" s="56"/>
      <c r="IZ961" s="56"/>
      <c r="JA961" s="56"/>
      <c r="JB961" s="56"/>
    </row>
    <row r="962" spans="168:262" ht="19" hidden="1" customHeight="1">
      <c r="FL962" s="56"/>
      <c r="FM962" s="56"/>
      <c r="FN962" s="56"/>
      <c r="FO962" s="56"/>
      <c r="FP962" s="1228"/>
      <c r="FQ962" s="56"/>
      <c r="FR962" s="56"/>
      <c r="FS962" s="56"/>
      <c r="FT962" s="608"/>
      <c r="FU962" s="608"/>
      <c r="FV962" s="56"/>
      <c r="FW962" s="56"/>
      <c r="FX962" s="56"/>
      <c r="FY962" s="56"/>
      <c r="FZ962" s="56"/>
      <c r="GA962" s="56"/>
      <c r="GB962" s="56"/>
      <c r="GC962" s="56"/>
      <c r="GD962" s="56"/>
      <c r="GE962" s="608"/>
      <c r="GF962" s="56"/>
      <c r="GG962" s="56"/>
      <c r="GH962" s="56"/>
      <c r="GI962" s="56"/>
      <c r="GJ962" s="56"/>
      <c r="GK962" s="608"/>
      <c r="GL962" s="608"/>
      <c r="GM962" s="56"/>
      <c r="GN962" s="56"/>
      <c r="GO962" s="56"/>
      <c r="GP962" s="56"/>
      <c r="GQ962" s="56"/>
      <c r="GR962" s="56"/>
      <c r="GS962" s="56"/>
      <c r="GT962" s="56"/>
      <c r="GU962" s="56"/>
      <c r="GV962" s="56"/>
      <c r="GW962" s="56"/>
      <c r="GX962" s="629"/>
      <c r="GY962" s="630"/>
      <c r="GZ962" s="56"/>
      <c r="HA962" s="56"/>
      <c r="HB962" s="56"/>
      <c r="HC962" s="56"/>
      <c r="HD962" s="56"/>
      <c r="HE962" s="56"/>
      <c r="HF962" s="56"/>
      <c r="HG962" s="56"/>
      <c r="HH962" s="56"/>
      <c r="HI962" s="56"/>
      <c r="HJ962" s="56"/>
      <c r="HK962" s="56"/>
      <c r="HL962" s="56"/>
      <c r="HM962" s="56"/>
      <c r="HN962" s="56"/>
      <c r="HO962" s="56"/>
      <c r="HP962" s="56"/>
      <c r="HQ962" s="56"/>
      <c r="HR962" s="56"/>
      <c r="HS962" s="56"/>
      <c r="HT962" s="630"/>
      <c r="HU962" s="630"/>
      <c r="HV962" s="56"/>
      <c r="HW962" s="56"/>
      <c r="HX962" s="56"/>
      <c r="HY962" s="56"/>
      <c r="HZ962" s="56"/>
      <c r="IA962" s="56"/>
      <c r="IB962" s="56"/>
      <c r="IC962" s="56"/>
      <c r="ID962" s="56"/>
      <c r="IE962" s="56"/>
      <c r="IF962" s="56"/>
      <c r="IG962" s="56"/>
      <c r="IH962" s="56"/>
      <c r="II962" s="56"/>
      <c r="IJ962" s="56"/>
      <c r="IK962" s="56"/>
      <c r="IL962" s="56"/>
      <c r="IM962" s="56"/>
      <c r="IN962" s="56"/>
      <c r="IO962" s="56"/>
      <c r="IP962" s="56"/>
      <c r="IQ962" s="56"/>
      <c r="IR962" s="56"/>
      <c r="IS962" s="56"/>
      <c r="IT962" s="56"/>
      <c r="IU962" s="56"/>
      <c r="IV962" s="56"/>
      <c r="IW962" s="56"/>
      <c r="IX962" s="56"/>
      <c r="IY962" s="56"/>
      <c r="IZ962" s="56"/>
      <c r="JA962" s="56"/>
      <c r="JB962" s="56"/>
    </row>
    <row r="963" spans="168:262" ht="19" hidden="1" customHeight="1">
      <c r="FL963" s="56"/>
      <c r="FM963" s="56"/>
      <c r="FN963" s="56"/>
      <c r="FO963" s="56"/>
      <c r="FP963" s="1228"/>
      <c r="FQ963" s="56"/>
      <c r="FR963" s="56"/>
      <c r="FS963" s="56"/>
      <c r="FT963" s="608"/>
      <c r="FU963" s="608"/>
      <c r="FV963" s="56"/>
      <c r="FW963" s="56"/>
      <c r="FX963" s="56"/>
      <c r="FY963" s="56"/>
      <c r="FZ963" s="56"/>
      <c r="GA963" s="56"/>
      <c r="GB963" s="56"/>
      <c r="GC963" s="56"/>
      <c r="GD963" s="56"/>
      <c r="GE963" s="608"/>
      <c r="GF963" s="56"/>
      <c r="GG963" s="56"/>
      <c r="GH963" s="56"/>
      <c r="GI963" s="56"/>
      <c r="GJ963" s="56"/>
      <c r="GK963" s="608"/>
      <c r="GL963" s="608"/>
      <c r="GM963" s="56"/>
      <c r="GN963" s="56"/>
      <c r="GO963" s="56"/>
      <c r="GP963" s="56"/>
      <c r="GQ963" s="56"/>
      <c r="GR963" s="56"/>
      <c r="GS963" s="56"/>
      <c r="GT963" s="56"/>
      <c r="GU963" s="56"/>
      <c r="GV963" s="56"/>
      <c r="GW963" s="56"/>
      <c r="GX963" s="629"/>
      <c r="GY963" s="630"/>
      <c r="GZ963" s="56"/>
      <c r="HA963" s="56"/>
      <c r="HB963" s="56"/>
      <c r="HC963" s="56"/>
      <c r="HD963" s="56"/>
      <c r="HE963" s="56"/>
      <c r="HF963" s="56"/>
      <c r="HG963" s="56"/>
      <c r="HH963" s="56"/>
      <c r="HI963" s="56"/>
      <c r="HJ963" s="56"/>
      <c r="HK963" s="56"/>
      <c r="HL963" s="56"/>
      <c r="HM963" s="56"/>
      <c r="HN963" s="56"/>
      <c r="HO963" s="56"/>
      <c r="HP963" s="56"/>
      <c r="HQ963" s="56"/>
      <c r="HR963" s="56"/>
      <c r="HS963" s="56"/>
      <c r="HT963" s="630"/>
      <c r="HU963" s="630"/>
      <c r="HV963" s="56"/>
      <c r="HW963" s="56"/>
      <c r="HX963" s="56"/>
      <c r="HY963" s="56"/>
      <c r="HZ963" s="56"/>
      <c r="IA963" s="56"/>
      <c r="IB963" s="56"/>
      <c r="IC963" s="56"/>
      <c r="ID963" s="56"/>
      <c r="IE963" s="56"/>
      <c r="IF963" s="56"/>
      <c r="IG963" s="56"/>
      <c r="IH963" s="56"/>
      <c r="II963" s="56"/>
      <c r="IJ963" s="56"/>
      <c r="IK963" s="56"/>
      <c r="IL963" s="56"/>
      <c r="IM963" s="56"/>
      <c r="IN963" s="56"/>
      <c r="IO963" s="56"/>
      <c r="IP963" s="56"/>
      <c r="IQ963" s="56"/>
      <c r="IR963" s="56"/>
      <c r="IS963" s="56"/>
      <c r="IT963" s="56"/>
      <c r="IU963" s="56"/>
      <c r="IV963" s="56"/>
      <c r="IW963" s="56"/>
      <c r="IX963" s="56"/>
      <c r="IY963" s="56"/>
      <c r="IZ963" s="56"/>
      <c r="JA963" s="56"/>
      <c r="JB963" s="56"/>
    </row>
    <row r="964" spans="168:262" ht="19" hidden="1" customHeight="1">
      <c r="FL964" s="56"/>
      <c r="FM964" s="56"/>
      <c r="FN964" s="56"/>
      <c r="FO964" s="56"/>
      <c r="FP964" s="1228"/>
      <c r="FQ964" s="56"/>
      <c r="FR964" s="56"/>
      <c r="FS964" s="56"/>
      <c r="FT964" s="608"/>
      <c r="FU964" s="608"/>
      <c r="FV964" s="56"/>
      <c r="FW964" s="56"/>
      <c r="FX964" s="56"/>
      <c r="FY964" s="56"/>
      <c r="FZ964" s="56"/>
      <c r="GA964" s="56"/>
      <c r="GB964" s="56"/>
      <c r="GC964" s="56"/>
      <c r="GD964" s="56"/>
      <c r="GE964" s="608"/>
      <c r="GF964" s="56"/>
      <c r="GG964" s="56"/>
      <c r="GH964" s="56"/>
      <c r="GI964" s="56"/>
      <c r="GJ964" s="56"/>
      <c r="GK964" s="608"/>
      <c r="GL964" s="608"/>
      <c r="GM964" s="56"/>
      <c r="GN964" s="56"/>
      <c r="GO964" s="56"/>
      <c r="GP964" s="56"/>
      <c r="GQ964" s="56"/>
      <c r="GR964" s="56"/>
      <c r="GS964" s="56"/>
      <c r="GT964" s="56"/>
      <c r="GU964" s="56"/>
      <c r="GV964" s="56"/>
      <c r="GW964" s="56"/>
      <c r="GX964" s="629"/>
      <c r="GY964" s="630"/>
      <c r="GZ964" s="56"/>
      <c r="HA964" s="56"/>
      <c r="HB964" s="56"/>
      <c r="HC964" s="56"/>
      <c r="HD964" s="56"/>
      <c r="HE964" s="56"/>
      <c r="HF964" s="56"/>
      <c r="HG964" s="56"/>
      <c r="HH964" s="56"/>
      <c r="HI964" s="56"/>
      <c r="HJ964" s="56"/>
      <c r="HK964" s="56"/>
      <c r="HL964" s="56"/>
      <c r="HM964" s="56"/>
      <c r="HN964" s="56"/>
      <c r="HO964" s="56"/>
      <c r="HP964" s="56"/>
      <c r="HQ964" s="56"/>
      <c r="HR964" s="56"/>
      <c r="HS964" s="56"/>
      <c r="HT964" s="630"/>
      <c r="HU964" s="630"/>
      <c r="HV964" s="56"/>
      <c r="HW964" s="56"/>
      <c r="HX964" s="56"/>
      <c r="HY964" s="56"/>
      <c r="HZ964" s="56"/>
      <c r="IA964" s="56"/>
      <c r="IB964" s="56"/>
      <c r="IC964" s="56"/>
      <c r="ID964" s="56"/>
      <c r="IE964" s="56"/>
      <c r="IF964" s="56"/>
      <c r="IG964" s="56"/>
      <c r="IH964" s="56"/>
      <c r="II964" s="56"/>
      <c r="IJ964" s="56"/>
      <c r="IK964" s="56"/>
      <c r="IL964" s="56"/>
      <c r="IM964" s="56"/>
      <c r="IN964" s="56"/>
      <c r="IO964" s="56"/>
      <c r="IP964" s="56"/>
      <c r="IQ964" s="56"/>
      <c r="IR964" s="56"/>
      <c r="IS964" s="56"/>
      <c r="IT964" s="56"/>
      <c r="IU964" s="56"/>
      <c r="IV964" s="56"/>
      <c r="IW964" s="56"/>
      <c r="IX964" s="56"/>
      <c r="IY964" s="56"/>
      <c r="IZ964" s="56"/>
      <c r="JA964" s="56"/>
      <c r="JB964" s="56"/>
    </row>
    <row r="965" spans="168:262" ht="19" hidden="1" customHeight="1">
      <c r="FL965" s="56"/>
      <c r="FM965" s="56"/>
      <c r="FN965" s="56"/>
      <c r="FO965" s="56"/>
      <c r="FP965" s="1228"/>
      <c r="FQ965" s="56"/>
      <c r="FR965" s="56"/>
      <c r="FS965" s="56"/>
      <c r="FT965" s="608"/>
      <c r="FU965" s="608"/>
      <c r="FV965" s="56"/>
      <c r="FW965" s="56"/>
      <c r="FX965" s="56"/>
      <c r="FY965" s="56"/>
      <c r="FZ965" s="56"/>
      <c r="GA965" s="56"/>
      <c r="GB965" s="56"/>
      <c r="GC965" s="56"/>
      <c r="GD965" s="56"/>
      <c r="GE965" s="608"/>
      <c r="GF965" s="56"/>
      <c r="GG965" s="56"/>
      <c r="GH965" s="56"/>
      <c r="GI965" s="56"/>
      <c r="GJ965" s="56"/>
      <c r="GK965" s="608"/>
      <c r="GL965" s="608"/>
      <c r="GM965" s="56"/>
      <c r="GN965" s="56"/>
      <c r="GO965" s="56"/>
      <c r="GP965" s="56"/>
      <c r="GQ965" s="56"/>
      <c r="GR965" s="56"/>
      <c r="GS965" s="56"/>
      <c r="GT965" s="56"/>
      <c r="GU965" s="56"/>
      <c r="GV965" s="56"/>
      <c r="GW965" s="56"/>
      <c r="GX965" s="629"/>
      <c r="GY965" s="630"/>
      <c r="GZ965" s="56"/>
      <c r="HA965" s="56"/>
      <c r="HB965" s="56"/>
      <c r="HC965" s="56"/>
      <c r="HD965" s="56"/>
      <c r="HE965" s="56"/>
      <c r="HF965" s="56"/>
      <c r="HG965" s="56"/>
      <c r="HH965" s="56"/>
      <c r="HI965" s="56"/>
      <c r="HJ965" s="56"/>
      <c r="HK965" s="56"/>
      <c r="HL965" s="56"/>
      <c r="HM965" s="56"/>
      <c r="HN965" s="56"/>
      <c r="HO965" s="56"/>
      <c r="HP965" s="56"/>
      <c r="HQ965" s="56"/>
      <c r="HR965" s="56"/>
      <c r="HS965" s="56"/>
      <c r="HT965" s="630"/>
      <c r="HU965" s="630"/>
      <c r="HV965" s="56"/>
      <c r="HW965" s="56"/>
      <c r="HX965" s="56"/>
      <c r="HY965" s="56"/>
      <c r="HZ965" s="56"/>
      <c r="IA965" s="56"/>
      <c r="IB965" s="56"/>
      <c r="IC965" s="56"/>
      <c r="ID965" s="56"/>
      <c r="IE965" s="56"/>
      <c r="IF965" s="56"/>
      <c r="IG965" s="56"/>
      <c r="IH965" s="56"/>
      <c r="II965" s="56"/>
      <c r="IJ965" s="56"/>
      <c r="IK965" s="56"/>
      <c r="IL965" s="56"/>
      <c r="IM965" s="56"/>
      <c r="IN965" s="56"/>
      <c r="IO965" s="56"/>
      <c r="IP965" s="56"/>
      <c r="IQ965" s="56"/>
      <c r="IR965" s="56"/>
      <c r="IS965" s="56"/>
      <c r="IT965" s="56"/>
      <c r="IU965" s="56"/>
      <c r="IV965" s="56"/>
      <c r="IW965" s="56"/>
      <c r="IX965" s="56"/>
      <c r="IY965" s="56"/>
      <c r="IZ965" s="56"/>
      <c r="JA965" s="56"/>
      <c r="JB965" s="56"/>
    </row>
    <row r="966" spans="168:262" ht="19" hidden="1" customHeight="1">
      <c r="FL966" s="56"/>
      <c r="FM966" s="56"/>
      <c r="FN966" s="56"/>
      <c r="FO966" s="56"/>
      <c r="FP966" s="1228"/>
      <c r="FQ966" s="56"/>
      <c r="FR966" s="56"/>
      <c r="FS966" s="56"/>
      <c r="FT966" s="608"/>
      <c r="FU966" s="608"/>
      <c r="FV966" s="56"/>
      <c r="FW966" s="56"/>
      <c r="FX966" s="56"/>
      <c r="FY966" s="56"/>
      <c r="FZ966" s="56"/>
      <c r="GA966" s="56"/>
      <c r="GB966" s="56"/>
      <c r="GC966" s="56"/>
      <c r="GD966" s="56"/>
      <c r="GE966" s="608"/>
      <c r="GF966" s="56"/>
      <c r="GG966" s="56"/>
      <c r="GH966" s="56"/>
      <c r="GI966" s="56"/>
      <c r="GJ966" s="56"/>
      <c r="GK966" s="608"/>
      <c r="GL966" s="608"/>
      <c r="GM966" s="56"/>
      <c r="GN966" s="56"/>
      <c r="GO966" s="56"/>
      <c r="GP966" s="56"/>
      <c r="GQ966" s="56"/>
      <c r="GR966" s="56"/>
      <c r="GS966" s="56"/>
      <c r="GT966" s="56"/>
      <c r="GU966" s="56"/>
      <c r="GV966" s="56"/>
      <c r="GW966" s="56"/>
      <c r="GX966" s="629"/>
      <c r="GY966" s="630"/>
      <c r="GZ966" s="56"/>
      <c r="HA966" s="56"/>
      <c r="HB966" s="56"/>
      <c r="HC966" s="56"/>
      <c r="HD966" s="56"/>
      <c r="HE966" s="56"/>
      <c r="HF966" s="56"/>
      <c r="HG966" s="56"/>
      <c r="HH966" s="56"/>
      <c r="HI966" s="56"/>
      <c r="HJ966" s="56"/>
      <c r="HK966" s="56"/>
      <c r="HL966" s="56"/>
      <c r="HM966" s="56"/>
      <c r="HN966" s="56"/>
      <c r="HO966" s="56"/>
      <c r="HP966" s="56"/>
      <c r="HQ966" s="56"/>
      <c r="HR966" s="56"/>
      <c r="HS966" s="56"/>
      <c r="HT966" s="630"/>
      <c r="HU966" s="630"/>
      <c r="HV966" s="56"/>
      <c r="HW966" s="56"/>
      <c r="HX966" s="56"/>
      <c r="HY966" s="56"/>
      <c r="HZ966" s="56"/>
      <c r="IA966" s="56"/>
      <c r="IB966" s="56"/>
      <c r="IC966" s="56"/>
      <c r="ID966" s="56"/>
      <c r="IE966" s="56"/>
      <c r="IF966" s="56"/>
      <c r="IG966" s="56"/>
      <c r="IH966" s="56"/>
      <c r="II966" s="56"/>
      <c r="IJ966" s="56"/>
      <c r="IK966" s="56"/>
      <c r="IL966" s="56"/>
      <c r="IM966" s="56"/>
      <c r="IN966" s="56"/>
      <c r="IO966" s="56"/>
      <c r="IP966" s="56"/>
      <c r="IQ966" s="56"/>
      <c r="IR966" s="56"/>
      <c r="IS966" s="56"/>
      <c r="IT966" s="56"/>
      <c r="IU966" s="56"/>
      <c r="IV966" s="56"/>
      <c r="IW966" s="56"/>
      <c r="IX966" s="56"/>
      <c r="IY966" s="56"/>
      <c r="IZ966" s="56"/>
      <c r="JA966" s="56"/>
      <c r="JB966" s="56"/>
    </row>
    <row r="967" spans="168:262" ht="19" hidden="1" customHeight="1">
      <c r="FL967" s="56"/>
      <c r="FM967" s="56"/>
      <c r="FN967" s="56"/>
      <c r="FO967" s="56"/>
      <c r="FP967" s="1228"/>
      <c r="FQ967" s="56"/>
      <c r="FR967" s="56"/>
      <c r="FS967" s="56"/>
      <c r="FT967" s="608"/>
      <c r="FU967" s="608"/>
      <c r="FV967" s="56"/>
      <c r="FW967" s="56"/>
      <c r="FX967" s="56"/>
      <c r="FY967" s="56"/>
      <c r="FZ967" s="56"/>
      <c r="GA967" s="56"/>
      <c r="GB967" s="56"/>
      <c r="GC967" s="56"/>
      <c r="GD967" s="56"/>
      <c r="GE967" s="608"/>
      <c r="GF967" s="56"/>
      <c r="GG967" s="56"/>
      <c r="GH967" s="56"/>
      <c r="GI967" s="56"/>
      <c r="GJ967" s="56"/>
      <c r="GK967" s="608"/>
      <c r="GL967" s="608"/>
      <c r="GM967" s="56"/>
      <c r="GN967" s="56"/>
      <c r="GO967" s="56"/>
      <c r="GP967" s="56"/>
      <c r="GQ967" s="56"/>
      <c r="GR967" s="56"/>
      <c r="GS967" s="56"/>
      <c r="GT967" s="56"/>
      <c r="GU967" s="56"/>
      <c r="GV967" s="56"/>
      <c r="GW967" s="56"/>
      <c r="GX967" s="629"/>
      <c r="GY967" s="630"/>
      <c r="GZ967" s="56"/>
      <c r="HA967" s="56"/>
      <c r="HB967" s="56"/>
      <c r="HC967" s="56"/>
      <c r="HD967" s="56"/>
      <c r="HE967" s="56"/>
      <c r="HF967" s="56"/>
      <c r="HG967" s="56"/>
      <c r="HH967" s="56"/>
      <c r="HI967" s="56"/>
      <c r="HJ967" s="56"/>
      <c r="HK967" s="56"/>
      <c r="HL967" s="56"/>
      <c r="HM967" s="56"/>
      <c r="HN967" s="56"/>
      <c r="HO967" s="56"/>
      <c r="HP967" s="56"/>
      <c r="HQ967" s="56"/>
      <c r="HR967" s="56"/>
      <c r="HS967" s="56"/>
      <c r="HT967" s="630"/>
      <c r="HU967" s="630"/>
      <c r="HV967" s="56"/>
      <c r="HW967" s="56"/>
      <c r="HX967" s="56"/>
      <c r="HY967" s="56"/>
      <c r="HZ967" s="56"/>
      <c r="IA967" s="56"/>
      <c r="IB967" s="56"/>
      <c r="IC967" s="56"/>
      <c r="ID967" s="56"/>
      <c r="IE967" s="56"/>
      <c r="IF967" s="56"/>
      <c r="IG967" s="56"/>
      <c r="IH967" s="56"/>
      <c r="II967" s="56"/>
      <c r="IJ967" s="56"/>
      <c r="IK967" s="56"/>
      <c r="IL967" s="56"/>
      <c r="IM967" s="56"/>
      <c r="IN967" s="56"/>
      <c r="IO967" s="56"/>
      <c r="IP967" s="56"/>
      <c r="IQ967" s="56"/>
      <c r="IR967" s="56"/>
      <c r="IS967" s="56"/>
      <c r="IT967" s="56"/>
      <c r="IU967" s="56"/>
      <c r="IV967" s="56"/>
      <c r="IW967" s="56"/>
      <c r="IX967" s="56"/>
      <c r="IY967" s="56"/>
      <c r="IZ967" s="56"/>
      <c r="JA967" s="56"/>
      <c r="JB967" s="56"/>
    </row>
    <row r="968" spans="168:262" ht="19" hidden="1" customHeight="1">
      <c r="FL968" s="56"/>
      <c r="FM968" s="56"/>
      <c r="FN968" s="56"/>
      <c r="FO968" s="56"/>
      <c r="FP968" s="1228"/>
      <c r="FQ968" s="56"/>
      <c r="FR968" s="56"/>
      <c r="FS968" s="56"/>
      <c r="FT968" s="608"/>
      <c r="FU968" s="608"/>
      <c r="FV968" s="56"/>
      <c r="FW968" s="56"/>
      <c r="FX968" s="56"/>
      <c r="FY968" s="56"/>
      <c r="FZ968" s="56"/>
      <c r="GA968" s="56"/>
      <c r="GB968" s="56"/>
      <c r="GC968" s="56"/>
      <c r="GD968" s="56"/>
      <c r="GE968" s="608"/>
      <c r="GF968" s="56"/>
      <c r="GG968" s="56"/>
      <c r="GH968" s="56"/>
      <c r="GI968" s="56"/>
      <c r="GJ968" s="56"/>
      <c r="GK968" s="608"/>
      <c r="GL968" s="608"/>
      <c r="GM968" s="56"/>
      <c r="GN968" s="56"/>
      <c r="GO968" s="56"/>
      <c r="GP968" s="56"/>
      <c r="GQ968" s="56"/>
      <c r="GR968" s="56"/>
      <c r="GS968" s="56"/>
      <c r="GT968" s="56"/>
      <c r="GU968" s="56"/>
      <c r="GV968" s="56"/>
      <c r="GW968" s="56"/>
      <c r="GX968" s="629"/>
      <c r="GY968" s="630"/>
      <c r="GZ968" s="56"/>
      <c r="HA968" s="56"/>
      <c r="HB968" s="56"/>
      <c r="HC968" s="56"/>
      <c r="HD968" s="56"/>
      <c r="HE968" s="56"/>
      <c r="HF968" s="56"/>
      <c r="HG968" s="56"/>
      <c r="HH968" s="56"/>
      <c r="HI968" s="56"/>
      <c r="HJ968" s="56"/>
      <c r="HK968" s="56"/>
      <c r="HL968" s="56"/>
      <c r="HM968" s="56"/>
      <c r="HN968" s="56"/>
      <c r="HO968" s="56"/>
      <c r="HP968" s="56"/>
      <c r="HQ968" s="56"/>
      <c r="HR968" s="56"/>
      <c r="HS968" s="56"/>
      <c r="HT968" s="630"/>
      <c r="HU968" s="630"/>
      <c r="HV968" s="56"/>
      <c r="HW968" s="56"/>
      <c r="HX968" s="56"/>
      <c r="HY968" s="56"/>
      <c r="HZ968" s="56"/>
      <c r="IA968" s="56"/>
      <c r="IB968" s="56"/>
      <c r="IC968" s="56"/>
      <c r="ID968" s="56"/>
      <c r="IE968" s="56"/>
      <c r="IF968" s="56"/>
      <c r="IG968" s="56"/>
      <c r="IH968" s="56"/>
      <c r="II968" s="56"/>
      <c r="IJ968" s="56"/>
      <c r="IK968" s="56"/>
      <c r="IL968" s="56"/>
      <c r="IM968" s="56"/>
      <c r="IN968" s="56"/>
      <c r="IO968" s="56"/>
      <c r="IP968" s="56"/>
      <c r="IQ968" s="56"/>
      <c r="IR968" s="56"/>
      <c r="IS968" s="56"/>
      <c r="IT968" s="56"/>
      <c r="IU968" s="56"/>
      <c r="IV968" s="56"/>
      <c r="IW968" s="56"/>
      <c r="IX968" s="56"/>
      <c r="IY968" s="56"/>
      <c r="IZ968" s="56"/>
      <c r="JA968" s="56"/>
      <c r="JB968" s="56"/>
    </row>
    <row r="969" spans="168:262" ht="19" hidden="1" customHeight="1">
      <c r="FL969" s="56"/>
      <c r="FM969" s="56"/>
      <c r="FN969" s="56"/>
      <c r="FO969" s="56"/>
      <c r="FP969" s="1228"/>
      <c r="FQ969" s="56"/>
      <c r="FR969" s="56"/>
      <c r="FS969" s="56"/>
      <c r="FT969" s="608"/>
      <c r="FU969" s="608"/>
      <c r="FV969" s="56"/>
      <c r="FW969" s="56"/>
      <c r="FX969" s="56"/>
      <c r="FY969" s="56"/>
      <c r="FZ969" s="56"/>
      <c r="GA969" s="56"/>
      <c r="GB969" s="56"/>
      <c r="GC969" s="56"/>
      <c r="GD969" s="56"/>
      <c r="GE969" s="608"/>
      <c r="GF969" s="56"/>
      <c r="GG969" s="56"/>
      <c r="GH969" s="56"/>
      <c r="GI969" s="56"/>
      <c r="GJ969" s="56"/>
      <c r="GK969" s="608"/>
      <c r="GL969" s="608"/>
      <c r="GM969" s="56"/>
      <c r="GN969" s="56"/>
      <c r="GO969" s="56"/>
      <c r="GP969" s="56"/>
      <c r="GQ969" s="56"/>
      <c r="GR969" s="56"/>
      <c r="GS969" s="56"/>
      <c r="GT969" s="56"/>
      <c r="GU969" s="56"/>
      <c r="GV969" s="56"/>
      <c r="GW969" s="56"/>
      <c r="GX969" s="629"/>
      <c r="GY969" s="630"/>
      <c r="GZ969" s="56"/>
      <c r="HA969" s="56"/>
      <c r="HB969" s="56"/>
      <c r="HC969" s="56"/>
      <c r="HD969" s="56"/>
      <c r="HE969" s="56"/>
      <c r="HF969" s="56"/>
      <c r="HG969" s="56"/>
      <c r="HH969" s="56"/>
      <c r="HI969" s="56"/>
      <c r="HJ969" s="56"/>
      <c r="HK969" s="56"/>
      <c r="HL969" s="56"/>
      <c r="HM969" s="56"/>
      <c r="HN969" s="56"/>
      <c r="HO969" s="56"/>
      <c r="HP969" s="56"/>
      <c r="HQ969" s="56"/>
      <c r="HR969" s="56"/>
      <c r="HS969" s="56"/>
      <c r="HT969" s="630"/>
      <c r="HU969" s="630"/>
      <c r="HV969" s="56"/>
      <c r="HW969" s="56"/>
      <c r="HX969" s="56"/>
      <c r="HY969" s="56"/>
      <c r="HZ969" s="56"/>
      <c r="IA969" s="56"/>
      <c r="IB969" s="56"/>
      <c r="IC969" s="56"/>
      <c r="ID969" s="56"/>
      <c r="IE969" s="56"/>
      <c r="IF969" s="56"/>
      <c r="IG969" s="56"/>
      <c r="IH969" s="56"/>
      <c r="II969" s="56"/>
      <c r="IJ969" s="56"/>
      <c r="IK969" s="56"/>
      <c r="IL969" s="56"/>
      <c r="IM969" s="56"/>
      <c r="IN969" s="56"/>
      <c r="IO969" s="56"/>
      <c r="IP969" s="56"/>
      <c r="IQ969" s="56"/>
      <c r="IR969" s="56"/>
      <c r="IS969" s="56"/>
      <c r="IT969" s="56"/>
      <c r="IU969" s="56"/>
      <c r="IV969" s="56"/>
      <c r="IW969" s="56"/>
      <c r="IX969" s="56"/>
      <c r="IY969" s="56"/>
      <c r="IZ969" s="56"/>
      <c r="JA969" s="56"/>
      <c r="JB969" s="56"/>
    </row>
    <row r="970" spans="168:262" ht="19" hidden="1" customHeight="1">
      <c r="FL970" s="56"/>
      <c r="FM970" s="56"/>
      <c r="FN970" s="56"/>
      <c r="FO970" s="56"/>
      <c r="FP970" s="1228"/>
      <c r="FQ970" s="56"/>
      <c r="FR970" s="56"/>
      <c r="FS970" s="56"/>
      <c r="FT970" s="608"/>
      <c r="FU970" s="608"/>
      <c r="FV970" s="56"/>
      <c r="FW970" s="56"/>
      <c r="FX970" s="56"/>
      <c r="FY970" s="56"/>
      <c r="FZ970" s="56"/>
      <c r="GA970" s="56"/>
      <c r="GB970" s="56"/>
      <c r="GC970" s="56"/>
      <c r="GD970" s="56"/>
      <c r="GE970" s="608"/>
      <c r="GF970" s="56"/>
      <c r="GG970" s="56"/>
      <c r="GH970" s="56"/>
      <c r="GI970" s="56"/>
      <c r="GJ970" s="56"/>
      <c r="GK970" s="608"/>
      <c r="GL970" s="608"/>
      <c r="GM970" s="56"/>
      <c r="GN970" s="56"/>
      <c r="GO970" s="56"/>
      <c r="GP970" s="56"/>
      <c r="GQ970" s="56"/>
      <c r="GR970" s="56"/>
      <c r="GS970" s="56"/>
      <c r="GT970" s="56"/>
      <c r="GU970" s="56"/>
      <c r="GV970" s="56"/>
      <c r="GW970" s="56"/>
      <c r="GX970" s="629"/>
      <c r="GY970" s="630"/>
      <c r="GZ970" s="56"/>
      <c r="HA970" s="56"/>
      <c r="HB970" s="56"/>
      <c r="HC970" s="56"/>
      <c r="HD970" s="56"/>
      <c r="HE970" s="56"/>
      <c r="HF970" s="56"/>
      <c r="HG970" s="56"/>
      <c r="HH970" s="56"/>
      <c r="HI970" s="56"/>
      <c r="HJ970" s="56"/>
      <c r="HK970" s="56"/>
      <c r="HL970" s="56"/>
      <c r="HM970" s="56"/>
      <c r="HN970" s="56"/>
      <c r="HO970" s="56"/>
      <c r="HP970" s="56"/>
      <c r="HQ970" s="56"/>
      <c r="HR970" s="56"/>
      <c r="HS970" s="56"/>
      <c r="HT970" s="630"/>
      <c r="HU970" s="630"/>
      <c r="HV970" s="56"/>
      <c r="HW970" s="56"/>
      <c r="HX970" s="56"/>
      <c r="HY970" s="56"/>
      <c r="HZ970" s="56"/>
      <c r="IA970" s="56"/>
      <c r="IB970" s="56"/>
      <c r="IC970" s="56"/>
      <c r="ID970" s="56"/>
      <c r="IE970" s="56"/>
      <c r="IF970" s="56"/>
      <c r="IG970" s="56"/>
      <c r="IH970" s="56"/>
      <c r="II970" s="56"/>
      <c r="IJ970" s="56"/>
      <c r="IK970" s="56"/>
      <c r="IL970" s="56"/>
      <c r="IM970" s="56"/>
      <c r="IN970" s="56"/>
      <c r="IO970" s="56"/>
      <c r="IP970" s="56"/>
      <c r="IQ970" s="56"/>
      <c r="IR970" s="56"/>
      <c r="IS970" s="56"/>
      <c r="IT970" s="56"/>
      <c r="IU970" s="56"/>
      <c r="IV970" s="56"/>
      <c r="IW970" s="56"/>
      <c r="IX970" s="56"/>
      <c r="IY970" s="56"/>
      <c r="IZ970" s="56"/>
      <c r="JA970" s="56"/>
      <c r="JB970" s="56"/>
    </row>
    <row r="971" spans="168:262" ht="19" hidden="1" customHeight="1">
      <c r="FL971" s="56"/>
      <c r="FM971" s="56"/>
      <c r="FN971" s="56"/>
      <c r="FO971" s="56"/>
      <c r="FP971" s="1228"/>
      <c r="FQ971" s="56"/>
      <c r="FR971" s="56"/>
      <c r="FS971" s="56"/>
      <c r="FT971" s="608"/>
      <c r="FU971" s="608"/>
      <c r="FV971" s="56"/>
      <c r="FW971" s="56"/>
      <c r="FX971" s="56"/>
      <c r="FY971" s="56"/>
      <c r="FZ971" s="56"/>
      <c r="GA971" s="56"/>
      <c r="GB971" s="56"/>
      <c r="GC971" s="56"/>
      <c r="GD971" s="56"/>
      <c r="GE971" s="608"/>
      <c r="GF971" s="56"/>
      <c r="GG971" s="56"/>
      <c r="GH971" s="56"/>
      <c r="GI971" s="56"/>
      <c r="GJ971" s="56"/>
      <c r="GK971" s="608"/>
      <c r="GL971" s="608"/>
      <c r="GM971" s="56"/>
      <c r="GN971" s="56"/>
      <c r="GO971" s="56"/>
      <c r="GP971" s="56"/>
      <c r="GQ971" s="56"/>
      <c r="GR971" s="56"/>
      <c r="GS971" s="56"/>
      <c r="GT971" s="56"/>
      <c r="GU971" s="56"/>
      <c r="GV971" s="56"/>
      <c r="GW971" s="56"/>
      <c r="GX971" s="629"/>
      <c r="GY971" s="630"/>
      <c r="GZ971" s="56"/>
      <c r="HA971" s="56"/>
      <c r="HB971" s="56"/>
      <c r="HC971" s="56"/>
      <c r="HD971" s="56"/>
      <c r="HE971" s="56"/>
      <c r="HF971" s="56"/>
      <c r="HG971" s="56"/>
      <c r="HH971" s="56"/>
      <c r="HI971" s="56"/>
      <c r="HJ971" s="56"/>
      <c r="HK971" s="56"/>
      <c r="HL971" s="56"/>
      <c r="HM971" s="56"/>
      <c r="HN971" s="56"/>
      <c r="HO971" s="56"/>
      <c r="HP971" s="56"/>
      <c r="HQ971" s="56"/>
      <c r="HR971" s="56"/>
      <c r="HS971" s="56"/>
      <c r="HT971" s="630"/>
      <c r="HU971" s="630"/>
      <c r="HV971" s="56"/>
      <c r="HW971" s="56"/>
      <c r="HX971" s="56"/>
      <c r="HY971" s="56"/>
      <c r="HZ971" s="56"/>
      <c r="IA971" s="56"/>
      <c r="IB971" s="56"/>
      <c r="IC971" s="56"/>
      <c r="ID971" s="56"/>
      <c r="IE971" s="56"/>
      <c r="IF971" s="56"/>
      <c r="IG971" s="56"/>
      <c r="IH971" s="56"/>
      <c r="II971" s="56"/>
      <c r="IJ971" s="56"/>
      <c r="IK971" s="56"/>
      <c r="IL971" s="56"/>
      <c r="IM971" s="56"/>
      <c r="IN971" s="56"/>
      <c r="IO971" s="56"/>
      <c r="IP971" s="56"/>
      <c r="IQ971" s="56"/>
      <c r="IR971" s="56"/>
      <c r="IS971" s="56"/>
      <c r="IT971" s="56"/>
      <c r="IU971" s="56"/>
      <c r="IV971" s="56"/>
      <c r="IW971" s="56"/>
      <c r="IX971" s="56"/>
      <c r="IY971" s="56"/>
      <c r="IZ971" s="56"/>
      <c r="JA971" s="56"/>
      <c r="JB971" s="56"/>
    </row>
    <row r="972" spans="168:262" ht="19" hidden="1" customHeight="1">
      <c r="FL972" s="56"/>
      <c r="FM972" s="56"/>
      <c r="FN972" s="56"/>
      <c r="FO972" s="56"/>
      <c r="FP972" s="1228"/>
      <c r="FQ972" s="56"/>
      <c r="FR972" s="56"/>
      <c r="FS972" s="56"/>
      <c r="FT972" s="608"/>
      <c r="FU972" s="608"/>
      <c r="FV972" s="56"/>
      <c r="FW972" s="56"/>
      <c r="FX972" s="56"/>
      <c r="FY972" s="56"/>
      <c r="FZ972" s="56"/>
      <c r="GA972" s="56"/>
      <c r="GB972" s="56"/>
      <c r="GC972" s="56"/>
      <c r="GD972" s="56"/>
      <c r="GE972" s="608"/>
      <c r="GF972" s="56"/>
      <c r="GG972" s="56"/>
      <c r="GH972" s="56"/>
      <c r="GI972" s="56"/>
      <c r="GJ972" s="56"/>
      <c r="GK972" s="608"/>
      <c r="GL972" s="608"/>
      <c r="GM972" s="56"/>
      <c r="GN972" s="56"/>
      <c r="GO972" s="56"/>
      <c r="GP972" s="56"/>
      <c r="GQ972" s="56"/>
      <c r="GR972" s="56"/>
      <c r="GS972" s="56"/>
      <c r="GT972" s="56"/>
      <c r="GU972" s="56"/>
      <c r="GV972" s="56"/>
      <c r="GW972" s="56"/>
      <c r="GX972" s="629"/>
      <c r="GY972" s="630"/>
      <c r="GZ972" s="56"/>
      <c r="HA972" s="56"/>
      <c r="HB972" s="56"/>
      <c r="HC972" s="56"/>
      <c r="HD972" s="56"/>
      <c r="HE972" s="56"/>
      <c r="HF972" s="56"/>
      <c r="HG972" s="56"/>
      <c r="HH972" s="56"/>
      <c r="HI972" s="56"/>
      <c r="HJ972" s="56"/>
      <c r="HK972" s="56"/>
      <c r="HL972" s="56"/>
      <c r="HM972" s="56"/>
      <c r="HN972" s="56"/>
      <c r="HO972" s="56"/>
      <c r="HP972" s="56"/>
      <c r="HQ972" s="56"/>
      <c r="HR972" s="56"/>
      <c r="HS972" s="56"/>
      <c r="HT972" s="630"/>
      <c r="HU972" s="630"/>
      <c r="HV972" s="56"/>
      <c r="HW972" s="56"/>
      <c r="HX972" s="56"/>
      <c r="HY972" s="56"/>
      <c r="HZ972" s="56"/>
      <c r="IA972" s="56"/>
      <c r="IB972" s="56"/>
      <c r="IC972" s="56"/>
      <c r="ID972" s="56"/>
      <c r="IE972" s="56"/>
      <c r="IF972" s="56"/>
      <c r="IG972" s="56"/>
      <c r="IH972" s="56"/>
      <c r="II972" s="56"/>
      <c r="IJ972" s="56"/>
      <c r="IK972" s="56"/>
      <c r="IL972" s="56"/>
      <c r="IM972" s="56"/>
      <c r="IN972" s="56"/>
      <c r="IO972" s="56"/>
      <c r="IP972" s="56"/>
      <c r="IQ972" s="56"/>
      <c r="IR972" s="56"/>
      <c r="IS972" s="56"/>
      <c r="IT972" s="56"/>
      <c r="IU972" s="56"/>
      <c r="IV972" s="56"/>
      <c r="IW972" s="56"/>
      <c r="IX972" s="56"/>
      <c r="IY972" s="56"/>
      <c r="IZ972" s="56"/>
      <c r="JA972" s="56"/>
      <c r="JB972" s="56"/>
    </row>
    <row r="973" spans="168:262" ht="19" hidden="1" customHeight="1">
      <c r="FL973" s="56"/>
      <c r="FM973" s="56"/>
      <c r="FN973" s="56"/>
      <c r="FO973" s="56"/>
      <c r="FP973" s="1228"/>
      <c r="FQ973" s="56"/>
      <c r="FR973" s="56"/>
      <c r="FS973" s="56"/>
      <c r="FT973" s="608"/>
      <c r="FU973" s="608"/>
      <c r="FV973" s="56"/>
      <c r="FW973" s="56"/>
      <c r="FX973" s="56"/>
      <c r="FY973" s="56"/>
      <c r="FZ973" s="56"/>
      <c r="GA973" s="56"/>
      <c r="GB973" s="56"/>
      <c r="GC973" s="56"/>
      <c r="GD973" s="56"/>
      <c r="GE973" s="608"/>
      <c r="GF973" s="56"/>
      <c r="GG973" s="56"/>
      <c r="GH973" s="56"/>
      <c r="GI973" s="56"/>
      <c r="GJ973" s="56"/>
      <c r="GK973" s="608"/>
      <c r="GL973" s="608"/>
      <c r="GM973" s="56"/>
      <c r="GN973" s="56"/>
      <c r="GO973" s="56"/>
      <c r="GP973" s="56"/>
      <c r="GQ973" s="56"/>
      <c r="GR973" s="56"/>
      <c r="GS973" s="56"/>
      <c r="GT973" s="56"/>
      <c r="GU973" s="56"/>
      <c r="GV973" s="56"/>
      <c r="GW973" s="56"/>
      <c r="GX973" s="629"/>
      <c r="GY973" s="630"/>
      <c r="GZ973" s="56"/>
      <c r="HA973" s="56"/>
      <c r="HB973" s="56"/>
      <c r="HC973" s="56"/>
      <c r="HD973" s="56"/>
      <c r="HE973" s="56"/>
      <c r="HF973" s="56"/>
      <c r="HG973" s="56"/>
      <c r="HH973" s="56"/>
      <c r="HI973" s="56"/>
      <c r="HJ973" s="56"/>
      <c r="HK973" s="56"/>
      <c r="HL973" s="56"/>
      <c r="HM973" s="56"/>
      <c r="HN973" s="56"/>
      <c r="HO973" s="56"/>
      <c r="HP973" s="56"/>
      <c r="HQ973" s="56"/>
      <c r="HR973" s="56"/>
      <c r="HS973" s="56"/>
      <c r="HT973" s="630"/>
      <c r="HU973" s="630"/>
      <c r="HV973" s="56"/>
      <c r="HW973" s="56"/>
      <c r="HX973" s="56"/>
      <c r="HY973" s="56"/>
      <c r="HZ973" s="56"/>
      <c r="IA973" s="56"/>
      <c r="IB973" s="56"/>
      <c r="IC973" s="56"/>
      <c r="ID973" s="56"/>
      <c r="IE973" s="56"/>
      <c r="IF973" s="56"/>
      <c r="IG973" s="56"/>
      <c r="IH973" s="56"/>
      <c r="II973" s="56"/>
      <c r="IJ973" s="56"/>
      <c r="IK973" s="56"/>
      <c r="IL973" s="56"/>
      <c r="IM973" s="56"/>
      <c r="IN973" s="56"/>
      <c r="IO973" s="56"/>
      <c r="IP973" s="56"/>
      <c r="IQ973" s="56"/>
      <c r="IR973" s="56"/>
      <c r="IS973" s="56"/>
      <c r="IT973" s="56"/>
      <c r="IU973" s="56"/>
      <c r="IV973" s="56"/>
      <c r="IW973" s="56"/>
      <c r="IX973" s="56"/>
      <c r="IY973" s="56"/>
      <c r="IZ973" s="56"/>
      <c r="JA973" s="56"/>
      <c r="JB973" s="56"/>
    </row>
    <row r="974" spans="168:262" ht="19" hidden="1" customHeight="1">
      <c r="FL974" s="56"/>
      <c r="FM974" s="56"/>
      <c r="FN974" s="56"/>
      <c r="FO974" s="56"/>
      <c r="FP974" s="1228"/>
      <c r="FQ974" s="56"/>
      <c r="FR974" s="56"/>
      <c r="FS974" s="56"/>
      <c r="FT974" s="608"/>
      <c r="FU974" s="608"/>
      <c r="FV974" s="56"/>
      <c r="FW974" s="56"/>
      <c r="FX974" s="56"/>
      <c r="FY974" s="56"/>
      <c r="FZ974" s="56"/>
      <c r="GA974" s="56"/>
      <c r="GB974" s="56"/>
      <c r="GC974" s="56"/>
      <c r="GD974" s="56"/>
      <c r="GE974" s="608"/>
      <c r="GF974" s="56"/>
      <c r="GG974" s="56"/>
      <c r="GH974" s="56"/>
      <c r="GI974" s="56"/>
      <c r="GJ974" s="56"/>
      <c r="GK974" s="608"/>
      <c r="GL974" s="608"/>
      <c r="GM974" s="56"/>
      <c r="GN974" s="56"/>
      <c r="GO974" s="56"/>
      <c r="GP974" s="56"/>
      <c r="GQ974" s="56"/>
      <c r="GR974" s="56"/>
      <c r="GS974" s="56"/>
      <c r="GT974" s="56"/>
      <c r="GU974" s="56"/>
      <c r="GV974" s="56"/>
      <c r="GW974" s="56"/>
      <c r="GX974" s="629"/>
      <c r="GY974" s="630"/>
      <c r="GZ974" s="56"/>
      <c r="HA974" s="56"/>
      <c r="HB974" s="56"/>
      <c r="HC974" s="56"/>
      <c r="HD974" s="56"/>
      <c r="HE974" s="56"/>
      <c r="HF974" s="56"/>
      <c r="HG974" s="56"/>
      <c r="HH974" s="56"/>
      <c r="HI974" s="56"/>
      <c r="HJ974" s="56"/>
      <c r="HK974" s="56"/>
      <c r="HL974" s="56"/>
      <c r="HM974" s="56"/>
      <c r="HN974" s="56"/>
      <c r="HO974" s="56"/>
      <c r="HP974" s="56"/>
      <c r="HQ974" s="56"/>
      <c r="HR974" s="56"/>
      <c r="HS974" s="56"/>
      <c r="HT974" s="630"/>
      <c r="HU974" s="630"/>
      <c r="HV974" s="56"/>
      <c r="HW974" s="56"/>
      <c r="HX974" s="56"/>
      <c r="HY974" s="56"/>
      <c r="HZ974" s="56"/>
      <c r="IA974" s="56"/>
      <c r="IB974" s="56"/>
      <c r="IC974" s="56"/>
      <c r="ID974" s="56"/>
      <c r="IE974" s="56"/>
      <c r="IF974" s="56"/>
      <c r="IG974" s="56"/>
      <c r="IH974" s="56"/>
      <c r="II974" s="56"/>
      <c r="IJ974" s="56"/>
      <c r="IK974" s="56"/>
      <c r="IL974" s="56"/>
      <c r="IM974" s="56"/>
      <c r="IN974" s="56"/>
      <c r="IO974" s="56"/>
      <c r="IP974" s="56"/>
      <c r="IQ974" s="56"/>
      <c r="IR974" s="56"/>
      <c r="IS974" s="56"/>
      <c r="IT974" s="56"/>
      <c r="IU974" s="56"/>
      <c r="IV974" s="56"/>
      <c r="IW974" s="56"/>
      <c r="IX974" s="56"/>
      <c r="IY974" s="56"/>
      <c r="IZ974" s="56"/>
      <c r="JA974" s="56"/>
      <c r="JB974" s="56"/>
    </row>
    <row r="975" spans="168:262" ht="19" hidden="1" customHeight="1">
      <c r="FL975" s="56"/>
      <c r="FM975" s="56"/>
      <c r="FN975" s="56"/>
      <c r="FO975" s="56"/>
      <c r="FP975" s="1228"/>
      <c r="FQ975" s="56"/>
      <c r="FR975" s="56"/>
      <c r="FS975" s="56"/>
      <c r="FT975" s="608"/>
      <c r="FU975" s="608"/>
      <c r="FV975" s="56"/>
      <c r="FW975" s="56"/>
      <c r="FX975" s="56"/>
      <c r="FY975" s="56"/>
      <c r="FZ975" s="56"/>
      <c r="GA975" s="56"/>
      <c r="GB975" s="56"/>
      <c r="GC975" s="56"/>
      <c r="GD975" s="56"/>
      <c r="GE975" s="608"/>
      <c r="GF975" s="56"/>
      <c r="GG975" s="56"/>
      <c r="GH975" s="56"/>
      <c r="GI975" s="56"/>
      <c r="GJ975" s="56"/>
      <c r="GK975" s="608"/>
      <c r="GL975" s="608"/>
      <c r="GM975" s="56"/>
      <c r="GN975" s="56"/>
      <c r="GO975" s="56"/>
      <c r="GP975" s="56"/>
      <c r="GQ975" s="56"/>
      <c r="GR975" s="56"/>
      <c r="GS975" s="56"/>
      <c r="GT975" s="56"/>
      <c r="GU975" s="56"/>
      <c r="GV975" s="56"/>
      <c r="GW975" s="56"/>
      <c r="GX975" s="629"/>
      <c r="GY975" s="630"/>
      <c r="GZ975" s="56"/>
      <c r="HA975" s="56"/>
      <c r="HB975" s="56"/>
      <c r="HC975" s="56"/>
      <c r="HD975" s="56"/>
      <c r="HE975" s="56"/>
      <c r="HF975" s="56"/>
      <c r="HG975" s="56"/>
      <c r="HH975" s="56"/>
      <c r="HI975" s="56"/>
      <c r="HJ975" s="56"/>
      <c r="HK975" s="56"/>
      <c r="HL975" s="56"/>
      <c r="HM975" s="56"/>
      <c r="HN975" s="56"/>
      <c r="HO975" s="56"/>
      <c r="HP975" s="56"/>
      <c r="HQ975" s="56"/>
      <c r="HR975" s="56"/>
      <c r="HS975" s="56"/>
      <c r="HT975" s="630"/>
      <c r="HU975" s="630"/>
      <c r="HV975" s="56"/>
      <c r="HW975" s="56"/>
      <c r="HX975" s="56"/>
      <c r="HY975" s="56"/>
      <c r="HZ975" s="56"/>
      <c r="IA975" s="56"/>
      <c r="IB975" s="56"/>
      <c r="IC975" s="56"/>
      <c r="ID975" s="56"/>
      <c r="IE975" s="56"/>
      <c r="IF975" s="56"/>
      <c r="IG975" s="56"/>
      <c r="IH975" s="56"/>
      <c r="II975" s="56"/>
      <c r="IJ975" s="56"/>
      <c r="IK975" s="56"/>
      <c r="IL975" s="56"/>
      <c r="IM975" s="56"/>
      <c r="IN975" s="56"/>
      <c r="IO975" s="56"/>
      <c r="IP975" s="56"/>
      <c r="IQ975" s="56"/>
      <c r="IR975" s="56"/>
      <c r="IS975" s="56"/>
      <c r="IT975" s="56"/>
      <c r="IU975" s="56"/>
      <c r="IV975" s="56"/>
      <c r="IW975" s="56"/>
      <c r="IX975" s="56"/>
      <c r="IY975" s="56"/>
      <c r="IZ975" s="56"/>
      <c r="JA975" s="56"/>
      <c r="JB975" s="56"/>
    </row>
    <row r="976" spans="168:262" ht="19" hidden="1" customHeight="1">
      <c r="FL976" s="56"/>
      <c r="FM976" s="56"/>
      <c r="FN976" s="56"/>
      <c r="FO976" s="56"/>
      <c r="FP976" s="1228"/>
      <c r="FQ976" s="56"/>
      <c r="FR976" s="56"/>
      <c r="FS976" s="56"/>
      <c r="FT976" s="608"/>
      <c r="FU976" s="608"/>
      <c r="FV976" s="56"/>
      <c r="FW976" s="56"/>
      <c r="FX976" s="56"/>
      <c r="FY976" s="56"/>
      <c r="FZ976" s="56"/>
      <c r="GA976" s="56"/>
      <c r="GB976" s="56"/>
      <c r="GC976" s="56"/>
      <c r="GD976" s="56"/>
      <c r="GE976" s="608"/>
      <c r="GF976" s="56"/>
      <c r="GG976" s="56"/>
      <c r="GH976" s="56"/>
      <c r="GI976" s="56"/>
      <c r="GJ976" s="56"/>
      <c r="GK976" s="608"/>
      <c r="GL976" s="608"/>
      <c r="GM976" s="56"/>
      <c r="GN976" s="56"/>
      <c r="GO976" s="56"/>
      <c r="GP976" s="56"/>
      <c r="GQ976" s="56"/>
      <c r="GR976" s="56"/>
      <c r="GS976" s="56"/>
      <c r="GT976" s="56"/>
      <c r="GU976" s="56"/>
      <c r="GV976" s="56"/>
      <c r="GW976" s="56"/>
      <c r="GX976" s="629"/>
      <c r="GY976" s="630"/>
      <c r="GZ976" s="56"/>
      <c r="HA976" s="56"/>
      <c r="HB976" s="56"/>
      <c r="HC976" s="56"/>
      <c r="HD976" s="56"/>
      <c r="HE976" s="56"/>
      <c r="HF976" s="56"/>
      <c r="HG976" s="56"/>
      <c r="HH976" s="56"/>
      <c r="HI976" s="56"/>
      <c r="HJ976" s="56"/>
      <c r="HK976" s="56"/>
      <c r="HL976" s="56"/>
      <c r="HM976" s="56"/>
      <c r="HN976" s="56"/>
      <c r="HO976" s="56"/>
      <c r="HP976" s="56"/>
      <c r="HQ976" s="56"/>
      <c r="HR976" s="56"/>
      <c r="HS976" s="56"/>
      <c r="HT976" s="630"/>
      <c r="HU976" s="630"/>
      <c r="HV976" s="56"/>
      <c r="HW976" s="56"/>
      <c r="HX976" s="56"/>
      <c r="HY976" s="56"/>
      <c r="HZ976" s="56"/>
      <c r="IA976" s="56"/>
      <c r="IB976" s="56"/>
      <c r="IC976" s="56"/>
      <c r="ID976" s="56"/>
      <c r="IE976" s="56"/>
      <c r="IF976" s="56"/>
      <c r="IG976" s="56"/>
      <c r="IH976" s="56"/>
      <c r="II976" s="56"/>
      <c r="IJ976" s="56"/>
      <c r="IK976" s="56"/>
      <c r="IL976" s="56"/>
      <c r="IM976" s="56"/>
      <c r="IN976" s="56"/>
      <c r="IO976" s="56"/>
      <c r="IP976" s="56"/>
      <c r="IQ976" s="56"/>
      <c r="IR976" s="56"/>
      <c r="IS976" s="56"/>
      <c r="IT976" s="56"/>
      <c r="IU976" s="56"/>
      <c r="IV976" s="56"/>
      <c r="IW976" s="56"/>
      <c r="IX976" s="56"/>
      <c r="IY976" s="56"/>
      <c r="IZ976" s="56"/>
      <c r="JA976" s="56"/>
      <c r="JB976" s="56"/>
    </row>
    <row r="977" spans="168:262" ht="19" hidden="1" customHeight="1">
      <c r="FL977" s="56"/>
      <c r="FM977" s="56"/>
      <c r="FN977" s="56"/>
      <c r="FO977" s="56"/>
      <c r="FP977" s="1228"/>
      <c r="FQ977" s="56"/>
      <c r="FR977" s="56"/>
      <c r="FS977" s="56"/>
      <c r="FT977" s="608"/>
      <c r="FU977" s="608"/>
      <c r="FV977" s="56"/>
      <c r="FW977" s="56"/>
      <c r="FX977" s="56"/>
      <c r="FY977" s="56"/>
      <c r="FZ977" s="56"/>
      <c r="GA977" s="56"/>
      <c r="GB977" s="56"/>
      <c r="GC977" s="56"/>
      <c r="GD977" s="56"/>
      <c r="GE977" s="608"/>
      <c r="GF977" s="56"/>
      <c r="GG977" s="56"/>
      <c r="GH977" s="56"/>
      <c r="GI977" s="56"/>
      <c r="GJ977" s="56"/>
      <c r="GK977" s="608"/>
      <c r="GL977" s="608"/>
      <c r="GM977" s="56"/>
      <c r="GN977" s="56"/>
      <c r="GO977" s="56"/>
      <c r="GP977" s="56"/>
      <c r="GQ977" s="56"/>
      <c r="GR977" s="56"/>
      <c r="GS977" s="56"/>
      <c r="GT977" s="56"/>
      <c r="GU977" s="56"/>
      <c r="GV977" s="56"/>
      <c r="GW977" s="56"/>
      <c r="GX977" s="629"/>
      <c r="GY977" s="630"/>
      <c r="GZ977" s="56"/>
      <c r="HA977" s="56"/>
      <c r="HB977" s="56"/>
      <c r="HC977" s="56"/>
      <c r="HD977" s="56"/>
      <c r="HE977" s="56"/>
      <c r="HF977" s="56"/>
      <c r="HG977" s="56"/>
      <c r="HH977" s="56"/>
      <c r="HI977" s="56"/>
      <c r="HJ977" s="56"/>
      <c r="HK977" s="56"/>
      <c r="HL977" s="56"/>
      <c r="HM977" s="56"/>
      <c r="HN977" s="56"/>
      <c r="HO977" s="56"/>
      <c r="HP977" s="56"/>
      <c r="HQ977" s="56"/>
      <c r="HR977" s="56"/>
      <c r="HS977" s="56"/>
      <c r="HT977" s="630"/>
      <c r="HU977" s="630"/>
      <c r="HV977" s="56"/>
      <c r="HW977" s="56"/>
      <c r="HX977" s="56"/>
      <c r="HY977" s="56"/>
      <c r="HZ977" s="56"/>
      <c r="IA977" s="56"/>
      <c r="IB977" s="56"/>
      <c r="IC977" s="56"/>
      <c r="ID977" s="56"/>
      <c r="IE977" s="56"/>
      <c r="IF977" s="56"/>
      <c r="IG977" s="56"/>
      <c r="IH977" s="56"/>
      <c r="II977" s="56"/>
      <c r="IJ977" s="56"/>
      <c r="IK977" s="56"/>
      <c r="IL977" s="56"/>
      <c r="IM977" s="56"/>
      <c r="IN977" s="56"/>
      <c r="IO977" s="56"/>
      <c r="IP977" s="56"/>
      <c r="IQ977" s="56"/>
      <c r="IR977" s="56"/>
      <c r="IS977" s="56"/>
      <c r="IT977" s="56"/>
      <c r="IU977" s="56"/>
      <c r="IV977" s="56"/>
      <c r="IW977" s="56"/>
      <c r="IX977" s="56"/>
      <c r="IY977" s="56"/>
      <c r="IZ977" s="56"/>
      <c r="JA977" s="56"/>
      <c r="JB977" s="56"/>
    </row>
    <row r="978" spans="168:262" ht="19" hidden="1" customHeight="1">
      <c r="FL978" s="56"/>
      <c r="FM978" s="56"/>
      <c r="FN978" s="56"/>
      <c r="FO978" s="56"/>
      <c r="FP978" s="1228"/>
      <c r="FQ978" s="56"/>
      <c r="FR978" s="56"/>
      <c r="FS978" s="56"/>
      <c r="FT978" s="608"/>
      <c r="FU978" s="608"/>
      <c r="FV978" s="56"/>
      <c r="FW978" s="56"/>
      <c r="FX978" s="56"/>
      <c r="FY978" s="56"/>
      <c r="FZ978" s="56"/>
      <c r="GA978" s="56"/>
      <c r="GB978" s="56"/>
      <c r="GC978" s="56"/>
      <c r="GD978" s="56"/>
      <c r="GE978" s="608"/>
      <c r="GF978" s="56"/>
      <c r="GG978" s="56"/>
      <c r="GH978" s="56"/>
      <c r="GI978" s="56"/>
      <c r="GJ978" s="56"/>
      <c r="GK978" s="608"/>
      <c r="GL978" s="608"/>
      <c r="GM978" s="56"/>
      <c r="GN978" s="56"/>
      <c r="GO978" s="56"/>
      <c r="GP978" s="56"/>
      <c r="GQ978" s="56"/>
      <c r="GR978" s="56"/>
      <c r="GS978" s="56"/>
      <c r="GT978" s="56"/>
      <c r="GU978" s="56"/>
      <c r="GV978" s="56"/>
      <c r="GW978" s="56"/>
      <c r="GX978" s="629"/>
      <c r="GY978" s="630"/>
      <c r="GZ978" s="56"/>
      <c r="HA978" s="56"/>
      <c r="HB978" s="56"/>
      <c r="HC978" s="56"/>
      <c r="HD978" s="56"/>
      <c r="HE978" s="56"/>
      <c r="HF978" s="56"/>
      <c r="HG978" s="56"/>
      <c r="HH978" s="56"/>
      <c r="HI978" s="56"/>
      <c r="HJ978" s="56"/>
      <c r="HK978" s="56"/>
      <c r="HL978" s="56"/>
      <c r="HM978" s="56"/>
      <c r="HN978" s="56"/>
      <c r="HO978" s="56"/>
      <c r="HP978" s="56"/>
      <c r="HQ978" s="56"/>
      <c r="HR978" s="56"/>
      <c r="HS978" s="56"/>
      <c r="HT978" s="630"/>
      <c r="HU978" s="630"/>
      <c r="HV978" s="56"/>
      <c r="HW978" s="56"/>
      <c r="HX978" s="56"/>
      <c r="HY978" s="56"/>
      <c r="HZ978" s="56"/>
      <c r="IA978" s="56"/>
      <c r="IB978" s="56"/>
      <c r="IC978" s="56"/>
      <c r="ID978" s="56"/>
      <c r="IE978" s="56"/>
      <c r="IF978" s="56"/>
      <c r="IG978" s="56"/>
      <c r="IH978" s="56"/>
      <c r="II978" s="56"/>
      <c r="IJ978" s="56"/>
      <c r="IK978" s="56"/>
      <c r="IL978" s="56"/>
      <c r="IM978" s="56"/>
      <c r="IN978" s="56"/>
      <c r="IO978" s="56"/>
      <c r="IP978" s="56"/>
      <c r="IQ978" s="56"/>
      <c r="IR978" s="56"/>
      <c r="IS978" s="56"/>
      <c r="IT978" s="56"/>
      <c r="IU978" s="56"/>
      <c r="IV978" s="56"/>
      <c r="IW978" s="56"/>
      <c r="IX978" s="56"/>
      <c r="IY978" s="56"/>
      <c r="IZ978" s="56"/>
      <c r="JA978" s="56"/>
      <c r="JB978" s="56"/>
    </row>
    <row r="979" spans="168:262" ht="19" hidden="1" customHeight="1">
      <c r="FL979" s="56"/>
      <c r="FM979" s="56"/>
      <c r="FN979" s="56"/>
      <c r="FO979" s="56"/>
      <c r="FP979" s="1228"/>
      <c r="FQ979" s="56"/>
      <c r="FR979" s="56"/>
      <c r="FS979" s="56"/>
      <c r="FT979" s="608"/>
      <c r="FU979" s="608"/>
      <c r="FV979" s="56"/>
      <c r="FW979" s="56"/>
      <c r="FX979" s="56"/>
      <c r="FY979" s="56"/>
      <c r="FZ979" s="56"/>
      <c r="GA979" s="56"/>
      <c r="GB979" s="56"/>
      <c r="GC979" s="56"/>
      <c r="GD979" s="56"/>
      <c r="GE979" s="608"/>
      <c r="GF979" s="56"/>
      <c r="GG979" s="56"/>
      <c r="GH979" s="56"/>
      <c r="GI979" s="56"/>
      <c r="GJ979" s="56"/>
      <c r="GK979" s="608"/>
      <c r="GL979" s="608"/>
      <c r="GM979" s="56"/>
      <c r="GN979" s="56"/>
      <c r="GO979" s="56"/>
      <c r="GP979" s="56"/>
      <c r="GQ979" s="56"/>
      <c r="GR979" s="56"/>
      <c r="GS979" s="56"/>
      <c r="GT979" s="56"/>
      <c r="GU979" s="56"/>
      <c r="GV979" s="56"/>
      <c r="GW979" s="56"/>
      <c r="GX979" s="629"/>
      <c r="GY979" s="630"/>
      <c r="GZ979" s="56"/>
      <c r="HA979" s="56"/>
      <c r="HB979" s="56"/>
      <c r="HC979" s="56"/>
      <c r="HD979" s="56"/>
      <c r="HE979" s="56"/>
      <c r="HF979" s="56"/>
      <c r="HG979" s="56"/>
      <c r="HH979" s="56"/>
      <c r="HI979" s="56"/>
      <c r="HJ979" s="56"/>
      <c r="HK979" s="56"/>
      <c r="HL979" s="56"/>
      <c r="HM979" s="56"/>
      <c r="HN979" s="56"/>
      <c r="HO979" s="56"/>
      <c r="HP979" s="56"/>
      <c r="HQ979" s="56"/>
      <c r="HR979" s="56"/>
      <c r="HS979" s="56"/>
      <c r="HT979" s="630"/>
      <c r="HU979" s="630"/>
      <c r="HV979" s="56"/>
      <c r="HW979" s="56"/>
      <c r="HX979" s="56"/>
      <c r="HY979" s="56"/>
      <c r="HZ979" s="56"/>
      <c r="IA979" s="56"/>
      <c r="IB979" s="56"/>
      <c r="IC979" s="56"/>
      <c r="ID979" s="56"/>
      <c r="IE979" s="56"/>
      <c r="IF979" s="56"/>
      <c r="IG979" s="56"/>
      <c r="IH979" s="56"/>
      <c r="II979" s="56"/>
      <c r="IJ979" s="56"/>
      <c r="IK979" s="56"/>
      <c r="IL979" s="56"/>
      <c r="IM979" s="56"/>
      <c r="IN979" s="56"/>
      <c r="IO979" s="56"/>
      <c r="IP979" s="56"/>
      <c r="IQ979" s="56"/>
      <c r="IR979" s="56"/>
      <c r="IS979" s="56"/>
      <c r="IT979" s="56"/>
      <c r="IU979" s="56"/>
      <c r="IV979" s="56"/>
      <c r="IW979" s="56"/>
      <c r="IX979" s="56"/>
      <c r="IY979" s="56"/>
      <c r="IZ979" s="56"/>
      <c r="JA979" s="56"/>
      <c r="JB979" s="56"/>
    </row>
    <row r="980" spans="168:262" ht="19" hidden="1" customHeight="1">
      <c r="FL980" s="56"/>
      <c r="FM980" s="56"/>
      <c r="FN980" s="56"/>
      <c r="FO980" s="56"/>
      <c r="FP980" s="1228"/>
      <c r="FQ980" s="56"/>
      <c r="FR980" s="56"/>
      <c r="FS980" s="56"/>
      <c r="FT980" s="608"/>
      <c r="FU980" s="608"/>
      <c r="FV980" s="56"/>
      <c r="FW980" s="56"/>
      <c r="FX980" s="56"/>
      <c r="FY980" s="56"/>
      <c r="FZ980" s="56"/>
      <c r="GA980" s="56"/>
      <c r="GB980" s="56"/>
      <c r="GC980" s="56"/>
      <c r="GD980" s="56"/>
      <c r="GE980" s="608"/>
      <c r="GF980" s="56"/>
      <c r="GG980" s="56"/>
      <c r="GH980" s="56"/>
      <c r="GI980" s="56"/>
      <c r="GJ980" s="56"/>
      <c r="GK980" s="608"/>
      <c r="GL980" s="608"/>
      <c r="GM980" s="56"/>
      <c r="GN980" s="56"/>
      <c r="GO980" s="56"/>
      <c r="GP980" s="56"/>
      <c r="GQ980" s="56"/>
      <c r="GR980" s="56"/>
      <c r="GS980" s="56"/>
      <c r="GT980" s="56"/>
      <c r="GU980" s="56"/>
      <c r="GV980" s="56"/>
      <c r="GW980" s="56"/>
      <c r="GX980" s="629"/>
      <c r="GY980" s="630"/>
      <c r="GZ980" s="56"/>
      <c r="HA980" s="56"/>
      <c r="HB980" s="56"/>
      <c r="HC980" s="56"/>
      <c r="HD980" s="56"/>
      <c r="HE980" s="56"/>
      <c r="HF980" s="56"/>
      <c r="HG980" s="56"/>
      <c r="HH980" s="56"/>
      <c r="HI980" s="56"/>
      <c r="HJ980" s="56"/>
      <c r="HK980" s="56"/>
      <c r="HL980" s="56"/>
      <c r="HM980" s="56"/>
      <c r="HN980" s="56"/>
      <c r="HO980" s="56"/>
      <c r="HP980" s="56"/>
      <c r="HQ980" s="56"/>
      <c r="HR980" s="56"/>
      <c r="HS980" s="56"/>
      <c r="HT980" s="630"/>
      <c r="HU980" s="630"/>
      <c r="HV980" s="56"/>
      <c r="HW980" s="56"/>
      <c r="HX980" s="56"/>
      <c r="HY980" s="56"/>
      <c r="HZ980" s="56"/>
      <c r="IA980" s="56"/>
      <c r="IB980" s="56"/>
      <c r="IC980" s="56"/>
      <c r="ID980" s="56"/>
      <c r="IE980" s="56"/>
      <c r="IF980" s="56"/>
      <c r="IG980" s="56"/>
      <c r="IH980" s="56"/>
      <c r="II980" s="56"/>
      <c r="IJ980" s="56"/>
      <c r="IK980" s="56"/>
      <c r="IL980" s="56"/>
      <c r="IM980" s="56"/>
      <c r="IN980" s="56"/>
      <c r="IO980" s="56"/>
      <c r="IP980" s="56"/>
      <c r="IQ980" s="56"/>
      <c r="IR980" s="56"/>
      <c r="IS980" s="56"/>
      <c r="IT980" s="56"/>
      <c r="IU980" s="56"/>
      <c r="IV980" s="56"/>
      <c r="IW980" s="56"/>
      <c r="IX980" s="56"/>
      <c r="IY980" s="56"/>
      <c r="IZ980" s="56"/>
      <c r="JA980" s="56"/>
      <c r="JB980" s="56"/>
    </row>
    <row r="981" spans="168:262" ht="19" hidden="1" customHeight="1">
      <c r="FL981" s="56"/>
      <c r="FM981" s="56"/>
      <c r="FN981" s="56"/>
      <c r="FO981" s="56"/>
      <c r="FP981" s="1228"/>
      <c r="FQ981" s="56"/>
      <c r="FR981" s="56"/>
      <c r="FS981" s="56"/>
      <c r="FT981" s="608"/>
      <c r="FU981" s="608"/>
      <c r="FV981" s="56"/>
      <c r="FW981" s="56"/>
      <c r="FX981" s="56"/>
      <c r="FY981" s="56"/>
      <c r="FZ981" s="56"/>
      <c r="GA981" s="56"/>
      <c r="GB981" s="56"/>
      <c r="GC981" s="56"/>
      <c r="GD981" s="56"/>
      <c r="GE981" s="608"/>
      <c r="GF981" s="56"/>
      <c r="GG981" s="56"/>
      <c r="GH981" s="56"/>
      <c r="GI981" s="56"/>
      <c r="GJ981" s="56"/>
      <c r="GK981" s="608"/>
      <c r="GL981" s="608"/>
      <c r="GM981" s="56"/>
      <c r="GN981" s="56"/>
      <c r="GO981" s="56"/>
      <c r="GP981" s="56"/>
      <c r="GQ981" s="56"/>
      <c r="GR981" s="56"/>
      <c r="GS981" s="56"/>
      <c r="GT981" s="56"/>
      <c r="GU981" s="56"/>
      <c r="GV981" s="56"/>
      <c r="GW981" s="56"/>
      <c r="GX981" s="629"/>
      <c r="GY981" s="630"/>
      <c r="GZ981" s="56"/>
      <c r="HA981" s="56"/>
      <c r="HB981" s="56"/>
      <c r="HC981" s="56"/>
      <c r="HD981" s="56"/>
      <c r="HE981" s="56"/>
      <c r="HF981" s="56"/>
      <c r="HG981" s="56"/>
      <c r="HH981" s="56"/>
      <c r="HI981" s="56"/>
      <c r="HJ981" s="56"/>
      <c r="HK981" s="56"/>
      <c r="HL981" s="56"/>
      <c r="HM981" s="56"/>
      <c r="HN981" s="56"/>
      <c r="HO981" s="56"/>
      <c r="HP981" s="56"/>
      <c r="HQ981" s="56"/>
      <c r="HR981" s="56"/>
      <c r="HS981" s="56"/>
      <c r="HT981" s="630"/>
      <c r="HU981" s="630"/>
      <c r="HV981" s="56"/>
      <c r="HW981" s="56"/>
      <c r="HX981" s="56"/>
      <c r="HY981" s="56"/>
      <c r="HZ981" s="56"/>
      <c r="IA981" s="56"/>
      <c r="IB981" s="56"/>
      <c r="IC981" s="56"/>
      <c r="ID981" s="56"/>
      <c r="IE981" s="56"/>
      <c r="IF981" s="56"/>
      <c r="IG981" s="56"/>
      <c r="IH981" s="56"/>
      <c r="II981" s="56"/>
      <c r="IJ981" s="56"/>
      <c r="IK981" s="56"/>
      <c r="IL981" s="56"/>
      <c r="IM981" s="56"/>
      <c r="IN981" s="56"/>
      <c r="IO981" s="56"/>
      <c r="IP981" s="56"/>
      <c r="IQ981" s="56"/>
      <c r="IR981" s="56"/>
      <c r="IS981" s="56"/>
      <c r="IT981" s="56"/>
      <c r="IU981" s="56"/>
      <c r="IV981" s="56"/>
      <c r="IW981" s="56"/>
      <c r="IX981" s="56"/>
      <c r="IY981" s="56"/>
      <c r="IZ981" s="56"/>
      <c r="JA981" s="56"/>
      <c r="JB981" s="56"/>
    </row>
    <row r="982" spans="168:262" ht="19" hidden="1" customHeight="1">
      <c r="FL982" s="56"/>
      <c r="FM982" s="56"/>
      <c r="FN982" s="56"/>
      <c r="FO982" s="56"/>
      <c r="FP982" s="1228"/>
      <c r="FQ982" s="56"/>
      <c r="FR982" s="56"/>
      <c r="FS982" s="56"/>
      <c r="FT982" s="608"/>
      <c r="FU982" s="608"/>
      <c r="FV982" s="56"/>
      <c r="FW982" s="56"/>
      <c r="FX982" s="56"/>
      <c r="FY982" s="56"/>
      <c r="FZ982" s="56"/>
      <c r="GA982" s="56"/>
      <c r="GB982" s="56"/>
      <c r="GC982" s="56"/>
      <c r="GD982" s="56"/>
      <c r="GE982" s="608"/>
      <c r="GF982" s="56"/>
      <c r="GG982" s="56"/>
      <c r="GH982" s="56"/>
      <c r="GI982" s="56"/>
      <c r="GJ982" s="56"/>
      <c r="GK982" s="608"/>
      <c r="GL982" s="608"/>
      <c r="GM982" s="56"/>
      <c r="GN982" s="56"/>
      <c r="GO982" s="56"/>
      <c r="GP982" s="56"/>
      <c r="GQ982" s="56"/>
      <c r="GR982" s="56"/>
      <c r="GS982" s="56"/>
      <c r="GT982" s="56"/>
      <c r="GU982" s="56"/>
      <c r="GV982" s="56"/>
      <c r="GW982" s="56"/>
      <c r="GX982" s="629"/>
      <c r="GY982" s="630"/>
      <c r="GZ982" s="56"/>
      <c r="HA982" s="56"/>
      <c r="HB982" s="56"/>
      <c r="HC982" s="56"/>
      <c r="HD982" s="56"/>
      <c r="HE982" s="56"/>
      <c r="HF982" s="56"/>
      <c r="HG982" s="56"/>
      <c r="HH982" s="56"/>
      <c r="HI982" s="56"/>
      <c r="HJ982" s="56"/>
      <c r="HK982" s="56"/>
      <c r="HL982" s="56"/>
      <c r="HM982" s="56"/>
      <c r="HN982" s="56"/>
      <c r="HO982" s="56"/>
      <c r="HP982" s="56"/>
      <c r="HQ982" s="56"/>
      <c r="HR982" s="56"/>
      <c r="HS982" s="56"/>
      <c r="HT982" s="630"/>
      <c r="HU982" s="630"/>
      <c r="HV982" s="56"/>
      <c r="HW982" s="56"/>
      <c r="HX982" s="56"/>
      <c r="HY982" s="56"/>
      <c r="HZ982" s="56"/>
      <c r="IA982" s="56"/>
      <c r="IB982" s="56"/>
      <c r="IC982" s="56"/>
      <c r="ID982" s="56"/>
      <c r="IE982" s="56"/>
      <c r="IF982" s="56"/>
      <c r="IG982" s="56"/>
      <c r="IH982" s="56"/>
      <c r="II982" s="56"/>
      <c r="IJ982" s="56"/>
      <c r="IK982" s="56"/>
      <c r="IL982" s="56"/>
      <c r="IM982" s="56"/>
      <c r="IN982" s="56"/>
      <c r="IO982" s="56"/>
      <c r="IP982" s="56"/>
      <c r="IQ982" s="56"/>
      <c r="IR982" s="56"/>
      <c r="IS982" s="56"/>
      <c r="IT982" s="56"/>
      <c r="IU982" s="56"/>
      <c r="IV982" s="56"/>
      <c r="IW982" s="56"/>
      <c r="IX982" s="56"/>
      <c r="IY982" s="56"/>
      <c r="IZ982" s="56"/>
      <c r="JA982" s="56"/>
      <c r="JB982" s="56"/>
    </row>
    <row r="983" spans="168:262" ht="19" hidden="1" customHeight="1">
      <c r="FL983" s="56"/>
      <c r="FM983" s="56"/>
      <c r="FN983" s="56"/>
      <c r="FO983" s="56"/>
      <c r="FP983" s="1228"/>
      <c r="FQ983" s="56"/>
      <c r="FR983" s="56"/>
      <c r="FS983" s="56"/>
      <c r="FT983" s="608"/>
      <c r="FU983" s="608"/>
      <c r="FV983" s="56"/>
      <c r="FW983" s="56"/>
      <c r="FX983" s="56"/>
      <c r="FY983" s="56"/>
      <c r="FZ983" s="56"/>
      <c r="GA983" s="56"/>
      <c r="GB983" s="56"/>
      <c r="GC983" s="56"/>
      <c r="GD983" s="56"/>
      <c r="GE983" s="608"/>
      <c r="GF983" s="56"/>
      <c r="GG983" s="56"/>
      <c r="GH983" s="56"/>
      <c r="GI983" s="56"/>
      <c r="GJ983" s="56"/>
      <c r="GK983" s="608"/>
      <c r="GL983" s="608"/>
      <c r="GM983" s="56"/>
      <c r="GN983" s="56"/>
      <c r="GO983" s="56"/>
      <c r="GP983" s="56"/>
      <c r="GQ983" s="56"/>
      <c r="GR983" s="56"/>
      <c r="GS983" s="56"/>
      <c r="GT983" s="56"/>
      <c r="GU983" s="56"/>
      <c r="GV983" s="56"/>
      <c r="GW983" s="56"/>
      <c r="GX983" s="629"/>
      <c r="GY983" s="630"/>
      <c r="GZ983" s="56"/>
      <c r="HA983" s="56"/>
      <c r="HB983" s="56"/>
      <c r="HC983" s="56"/>
      <c r="HD983" s="56"/>
      <c r="HE983" s="56"/>
      <c r="HF983" s="56"/>
      <c r="HG983" s="56"/>
      <c r="HH983" s="56"/>
      <c r="HI983" s="56"/>
      <c r="HJ983" s="56"/>
      <c r="HK983" s="56"/>
      <c r="HL983" s="56"/>
      <c r="HM983" s="56"/>
      <c r="HN983" s="56"/>
      <c r="HO983" s="56"/>
      <c r="HP983" s="56"/>
      <c r="HQ983" s="56"/>
      <c r="HR983" s="56"/>
      <c r="HS983" s="56"/>
      <c r="HT983" s="630"/>
      <c r="HU983" s="630"/>
      <c r="HV983" s="56"/>
      <c r="HW983" s="56"/>
      <c r="HX983" s="56"/>
      <c r="HY983" s="56"/>
      <c r="HZ983" s="56"/>
      <c r="IA983" s="56"/>
      <c r="IB983" s="56"/>
      <c r="IC983" s="56"/>
      <c r="ID983" s="56"/>
      <c r="IE983" s="56"/>
      <c r="IF983" s="56"/>
      <c r="IG983" s="56"/>
      <c r="IH983" s="56"/>
      <c r="II983" s="56"/>
      <c r="IJ983" s="56"/>
      <c r="IK983" s="56"/>
      <c r="IL983" s="56"/>
      <c r="IM983" s="56"/>
      <c r="IN983" s="56"/>
      <c r="IO983" s="56"/>
      <c r="IP983" s="56"/>
      <c r="IQ983" s="56"/>
      <c r="IR983" s="56"/>
      <c r="IS983" s="56"/>
      <c r="IT983" s="56"/>
      <c r="IU983" s="56"/>
      <c r="IV983" s="56"/>
      <c r="IW983" s="56"/>
      <c r="IX983" s="56"/>
      <c r="IY983" s="56"/>
      <c r="IZ983" s="56"/>
      <c r="JA983" s="56"/>
      <c r="JB983" s="56"/>
    </row>
    <row r="984" spans="168:262" ht="19" hidden="1" customHeight="1">
      <c r="FL984" s="56"/>
      <c r="FM984" s="56"/>
      <c r="FN984" s="56"/>
      <c r="FO984" s="56"/>
      <c r="FP984" s="1228"/>
      <c r="FQ984" s="56"/>
      <c r="FR984" s="56"/>
      <c r="FS984" s="56"/>
      <c r="FT984" s="608"/>
      <c r="FU984" s="608"/>
      <c r="FV984" s="56"/>
      <c r="FW984" s="56"/>
      <c r="FX984" s="56"/>
      <c r="FY984" s="56"/>
      <c r="FZ984" s="56"/>
      <c r="GA984" s="56"/>
      <c r="GB984" s="56"/>
      <c r="GC984" s="56"/>
      <c r="GD984" s="56"/>
      <c r="GE984" s="608"/>
      <c r="GF984" s="56"/>
      <c r="GG984" s="56"/>
      <c r="GH984" s="56"/>
      <c r="GI984" s="56"/>
      <c r="GJ984" s="56"/>
      <c r="GK984" s="608"/>
      <c r="GL984" s="608"/>
      <c r="GM984" s="56"/>
      <c r="GN984" s="56"/>
      <c r="GO984" s="56"/>
      <c r="GP984" s="56"/>
      <c r="GQ984" s="56"/>
      <c r="GR984" s="56"/>
      <c r="GS984" s="56"/>
      <c r="GT984" s="56"/>
      <c r="GU984" s="56"/>
      <c r="GV984" s="56"/>
      <c r="GW984" s="56"/>
      <c r="GX984" s="629"/>
      <c r="GY984" s="630"/>
      <c r="GZ984" s="56"/>
      <c r="HA984" s="56"/>
      <c r="HB984" s="56"/>
      <c r="HC984" s="56"/>
      <c r="HD984" s="56"/>
      <c r="HE984" s="56"/>
      <c r="HF984" s="56"/>
      <c r="HG984" s="56"/>
      <c r="HH984" s="56"/>
      <c r="HI984" s="56"/>
      <c r="HJ984" s="56"/>
      <c r="HK984" s="56"/>
      <c r="HL984" s="56"/>
      <c r="HM984" s="56"/>
      <c r="HN984" s="56"/>
      <c r="HO984" s="56"/>
      <c r="HP984" s="56"/>
      <c r="HQ984" s="56"/>
      <c r="HR984" s="56"/>
      <c r="HS984" s="56"/>
      <c r="HT984" s="630"/>
      <c r="HU984" s="630"/>
      <c r="HV984" s="56"/>
      <c r="HW984" s="56"/>
      <c r="HX984" s="56"/>
      <c r="HY984" s="56"/>
      <c r="HZ984" s="56"/>
      <c r="IA984" s="56"/>
      <c r="IB984" s="56"/>
      <c r="IC984" s="56"/>
      <c r="ID984" s="56"/>
      <c r="IE984" s="56"/>
      <c r="IF984" s="56"/>
      <c r="IG984" s="56"/>
      <c r="IH984" s="56"/>
      <c r="II984" s="56"/>
      <c r="IJ984" s="56"/>
      <c r="IK984" s="56"/>
      <c r="IL984" s="56"/>
      <c r="IM984" s="56"/>
      <c r="IN984" s="56"/>
      <c r="IO984" s="56"/>
      <c r="IP984" s="56"/>
      <c r="IQ984" s="56"/>
      <c r="IR984" s="56"/>
      <c r="IS984" s="56"/>
      <c r="IT984" s="56"/>
      <c r="IU984" s="56"/>
      <c r="IV984" s="56"/>
      <c r="IW984" s="56"/>
      <c r="IX984" s="56"/>
      <c r="IY984" s="56"/>
      <c r="IZ984" s="56"/>
      <c r="JA984" s="56"/>
      <c r="JB984" s="56"/>
    </row>
    <row r="985" spans="168:262" ht="19" hidden="1" customHeight="1">
      <c r="FL985" s="56"/>
      <c r="FM985" s="56"/>
      <c r="FN985" s="56"/>
      <c r="FO985" s="56"/>
      <c r="FP985" s="1228"/>
      <c r="FQ985" s="56"/>
      <c r="FR985" s="56"/>
      <c r="FS985" s="56"/>
      <c r="FT985" s="608"/>
      <c r="FU985" s="608"/>
      <c r="FV985" s="56"/>
      <c r="FW985" s="56"/>
      <c r="FX985" s="56"/>
      <c r="FY985" s="56"/>
      <c r="FZ985" s="56"/>
      <c r="GA985" s="56"/>
      <c r="GB985" s="56"/>
      <c r="GC985" s="56"/>
      <c r="GD985" s="56"/>
      <c r="GE985" s="608"/>
      <c r="GF985" s="56"/>
      <c r="GG985" s="56"/>
      <c r="GH985" s="56"/>
      <c r="GI985" s="56"/>
      <c r="GJ985" s="56"/>
      <c r="GK985" s="608"/>
      <c r="GL985" s="608"/>
      <c r="GM985" s="56"/>
      <c r="GN985" s="56"/>
      <c r="GO985" s="56"/>
      <c r="GP985" s="56"/>
      <c r="GQ985" s="56"/>
      <c r="GR985" s="56"/>
      <c r="GS985" s="56"/>
      <c r="GT985" s="56"/>
      <c r="GU985" s="56"/>
      <c r="GV985" s="56"/>
      <c r="GW985" s="56"/>
      <c r="GX985" s="629"/>
      <c r="GY985" s="630"/>
      <c r="GZ985" s="56"/>
      <c r="HA985" s="56"/>
      <c r="HB985" s="56"/>
      <c r="HC985" s="56"/>
      <c r="HD985" s="56"/>
      <c r="HE985" s="56"/>
      <c r="HF985" s="56"/>
      <c r="HG985" s="56"/>
      <c r="HH985" s="56"/>
      <c r="HI985" s="56"/>
      <c r="HJ985" s="56"/>
      <c r="HK985" s="56"/>
      <c r="HL985" s="56"/>
      <c r="HM985" s="56"/>
      <c r="HN985" s="56"/>
      <c r="HO985" s="56"/>
      <c r="HP985" s="56"/>
      <c r="HQ985" s="56"/>
      <c r="HR985" s="56"/>
      <c r="HS985" s="56"/>
      <c r="HT985" s="630"/>
      <c r="HU985" s="630"/>
      <c r="HV985" s="56"/>
      <c r="HW985" s="56"/>
      <c r="HX985" s="56"/>
      <c r="HY985" s="56"/>
      <c r="HZ985" s="56"/>
      <c r="IA985" s="56"/>
      <c r="IB985" s="56"/>
      <c r="IC985" s="56"/>
      <c r="ID985" s="56"/>
      <c r="IE985" s="56"/>
      <c r="IF985" s="56"/>
      <c r="IG985" s="56"/>
      <c r="IH985" s="56"/>
      <c r="II985" s="56"/>
      <c r="IJ985" s="56"/>
      <c r="IK985" s="56"/>
      <c r="IL985" s="56"/>
      <c r="IM985" s="56"/>
      <c r="IN985" s="56"/>
      <c r="IO985" s="56"/>
      <c r="IP985" s="56"/>
      <c r="IQ985" s="56"/>
      <c r="IR985" s="56"/>
      <c r="IS985" s="56"/>
      <c r="IT985" s="56"/>
      <c r="IU985" s="56"/>
      <c r="IV985" s="56"/>
      <c r="IW985" s="56"/>
      <c r="IX985" s="56"/>
      <c r="IY985" s="56"/>
      <c r="IZ985" s="56"/>
      <c r="JA985" s="56"/>
      <c r="JB985" s="56"/>
    </row>
    <row r="986" spans="168:262" ht="19" hidden="1" customHeight="1">
      <c r="FL986" s="56"/>
      <c r="FM986" s="56"/>
      <c r="FN986" s="56"/>
      <c r="FO986" s="56"/>
      <c r="FP986" s="1228"/>
      <c r="FQ986" s="56"/>
      <c r="FR986" s="56"/>
      <c r="FS986" s="56"/>
      <c r="FT986" s="608"/>
      <c r="FU986" s="608"/>
      <c r="FV986" s="56"/>
      <c r="FW986" s="56"/>
      <c r="FX986" s="56"/>
      <c r="FY986" s="56"/>
      <c r="FZ986" s="56"/>
      <c r="GA986" s="56"/>
      <c r="GB986" s="56"/>
      <c r="GC986" s="56"/>
      <c r="GD986" s="56"/>
      <c r="GE986" s="608"/>
      <c r="GF986" s="56"/>
      <c r="GG986" s="56"/>
      <c r="GH986" s="56"/>
      <c r="GI986" s="56"/>
      <c r="GJ986" s="56"/>
      <c r="GK986" s="608"/>
      <c r="GL986" s="608"/>
      <c r="GM986" s="56"/>
      <c r="GN986" s="56"/>
      <c r="GO986" s="56"/>
      <c r="GP986" s="56"/>
      <c r="GQ986" s="56"/>
      <c r="GR986" s="56"/>
      <c r="GS986" s="56"/>
      <c r="GT986" s="56"/>
      <c r="GU986" s="56"/>
      <c r="GV986" s="56"/>
      <c r="GW986" s="56"/>
      <c r="GX986" s="629"/>
      <c r="GY986" s="630"/>
      <c r="GZ986" s="56"/>
      <c r="HA986" s="56"/>
      <c r="HB986" s="56"/>
      <c r="HC986" s="56"/>
      <c r="HD986" s="56"/>
      <c r="HE986" s="56"/>
      <c r="HF986" s="56"/>
      <c r="HG986" s="56"/>
      <c r="HH986" s="56"/>
      <c r="HI986" s="56"/>
      <c r="HJ986" s="56"/>
      <c r="HK986" s="56"/>
      <c r="HL986" s="56"/>
      <c r="HM986" s="56"/>
      <c r="HN986" s="56"/>
      <c r="HO986" s="56"/>
      <c r="HP986" s="56"/>
      <c r="HQ986" s="56"/>
      <c r="HR986" s="56"/>
      <c r="HS986" s="56"/>
      <c r="HT986" s="630"/>
      <c r="HU986" s="630"/>
      <c r="HV986" s="56"/>
      <c r="HW986" s="56"/>
      <c r="HX986" s="56"/>
      <c r="HY986" s="56"/>
      <c r="HZ986" s="56"/>
      <c r="IA986" s="56"/>
      <c r="IB986" s="56"/>
      <c r="IC986" s="56"/>
      <c r="ID986" s="56"/>
      <c r="IE986" s="56"/>
      <c r="IF986" s="56"/>
      <c r="IG986" s="56"/>
      <c r="IH986" s="56"/>
      <c r="II986" s="56"/>
      <c r="IJ986" s="56"/>
      <c r="IK986" s="56"/>
      <c r="IL986" s="56"/>
      <c r="IM986" s="56"/>
      <c r="IN986" s="56"/>
      <c r="IO986" s="56"/>
      <c r="IP986" s="56"/>
      <c r="IQ986" s="56"/>
      <c r="IR986" s="56"/>
      <c r="IS986" s="56"/>
      <c r="IT986" s="56"/>
      <c r="IU986" s="56"/>
      <c r="IV986" s="56"/>
      <c r="IW986" s="56"/>
      <c r="IX986" s="56"/>
      <c r="IY986" s="56"/>
      <c r="IZ986" s="56"/>
      <c r="JA986" s="56"/>
      <c r="JB986" s="56"/>
    </row>
    <row r="987" spans="168:262" ht="19" hidden="1" customHeight="1">
      <c r="FL987" s="56"/>
      <c r="FM987" s="56"/>
      <c r="FN987" s="56"/>
      <c r="FO987" s="56"/>
      <c r="FP987" s="1228"/>
      <c r="FQ987" s="56"/>
      <c r="FR987" s="56"/>
      <c r="FS987" s="56"/>
      <c r="FT987" s="608"/>
      <c r="FU987" s="608"/>
      <c r="FV987" s="56"/>
      <c r="FW987" s="56"/>
      <c r="FX987" s="56"/>
      <c r="FY987" s="56"/>
      <c r="FZ987" s="56"/>
      <c r="GA987" s="56"/>
      <c r="GB987" s="56"/>
      <c r="GC987" s="56"/>
      <c r="GD987" s="56"/>
      <c r="GE987" s="608"/>
      <c r="GF987" s="56"/>
      <c r="GG987" s="56"/>
      <c r="GH987" s="56"/>
      <c r="GI987" s="56"/>
      <c r="GJ987" s="56"/>
      <c r="GK987" s="608"/>
      <c r="GL987" s="608"/>
      <c r="GM987" s="56"/>
      <c r="GN987" s="56"/>
      <c r="GO987" s="56"/>
      <c r="GP987" s="56"/>
      <c r="GQ987" s="56"/>
      <c r="GR987" s="56"/>
      <c r="GS987" s="56"/>
      <c r="GT987" s="56"/>
      <c r="GU987" s="56"/>
      <c r="GV987" s="56"/>
      <c r="GW987" s="56"/>
      <c r="GX987" s="629"/>
      <c r="GY987" s="630"/>
      <c r="GZ987" s="56"/>
      <c r="HA987" s="56"/>
      <c r="HB987" s="56"/>
      <c r="HC987" s="56"/>
      <c r="HD987" s="56"/>
      <c r="HE987" s="56"/>
      <c r="HF987" s="56"/>
      <c r="HG987" s="56"/>
      <c r="HH987" s="56"/>
      <c r="HI987" s="56"/>
      <c r="HJ987" s="56"/>
      <c r="HK987" s="56"/>
      <c r="HL987" s="56"/>
      <c r="HM987" s="56"/>
      <c r="HN987" s="56"/>
      <c r="HO987" s="56"/>
      <c r="HP987" s="56"/>
      <c r="HQ987" s="56"/>
      <c r="HR987" s="56"/>
      <c r="HS987" s="56"/>
      <c r="HT987" s="630"/>
      <c r="HU987" s="630"/>
      <c r="HV987" s="56"/>
      <c r="HW987" s="56"/>
      <c r="HX987" s="56"/>
      <c r="HY987" s="56"/>
      <c r="HZ987" s="56"/>
      <c r="IA987" s="56"/>
      <c r="IB987" s="56"/>
      <c r="IC987" s="56"/>
      <c r="ID987" s="56"/>
      <c r="IE987" s="56"/>
      <c r="IF987" s="56"/>
      <c r="IG987" s="56"/>
      <c r="IH987" s="56"/>
      <c r="II987" s="56"/>
      <c r="IJ987" s="56"/>
      <c r="IK987" s="56"/>
      <c r="IL987" s="56"/>
      <c r="IM987" s="56"/>
      <c r="IN987" s="56"/>
      <c r="IO987" s="56"/>
      <c r="IP987" s="56"/>
      <c r="IQ987" s="56"/>
      <c r="IR987" s="56"/>
      <c r="IS987" s="56"/>
      <c r="IT987" s="56"/>
      <c r="IU987" s="56"/>
      <c r="IV987" s="56"/>
      <c r="IW987" s="56"/>
      <c r="IX987" s="56"/>
      <c r="IY987" s="56"/>
      <c r="IZ987" s="56"/>
      <c r="JA987" s="56"/>
      <c r="JB987" s="56"/>
    </row>
    <row r="988" spans="168:262" ht="19" hidden="1" customHeight="1">
      <c r="FL988" s="56"/>
      <c r="FM988" s="56"/>
      <c r="FN988" s="56"/>
      <c r="FO988" s="56"/>
      <c r="FP988" s="1228"/>
      <c r="FQ988" s="56"/>
      <c r="FR988" s="56"/>
      <c r="FS988" s="56"/>
      <c r="FT988" s="608"/>
      <c r="FU988" s="608"/>
      <c r="FV988" s="56"/>
      <c r="FW988" s="56"/>
      <c r="FX988" s="56"/>
      <c r="FY988" s="56"/>
      <c r="FZ988" s="56"/>
      <c r="GA988" s="56"/>
      <c r="GB988" s="56"/>
      <c r="GC988" s="56"/>
      <c r="GD988" s="56"/>
      <c r="GE988" s="608"/>
      <c r="GF988" s="56"/>
      <c r="GG988" s="56"/>
      <c r="GH988" s="56"/>
      <c r="GI988" s="56"/>
      <c r="GJ988" s="56"/>
      <c r="GK988" s="608"/>
      <c r="GL988" s="608"/>
      <c r="GM988" s="56"/>
      <c r="GN988" s="56"/>
      <c r="GO988" s="56"/>
      <c r="GP988" s="56"/>
      <c r="GQ988" s="56"/>
      <c r="GR988" s="56"/>
      <c r="GS988" s="56"/>
      <c r="GT988" s="56"/>
      <c r="GU988" s="56"/>
      <c r="GV988" s="56"/>
      <c r="GW988" s="56"/>
      <c r="GX988" s="629"/>
      <c r="GY988" s="630"/>
      <c r="GZ988" s="56"/>
      <c r="HA988" s="56"/>
      <c r="HB988" s="56"/>
      <c r="HC988" s="56"/>
      <c r="HD988" s="56"/>
      <c r="HE988" s="56"/>
      <c r="HF988" s="56"/>
      <c r="HG988" s="56"/>
      <c r="HH988" s="56"/>
      <c r="HI988" s="56"/>
      <c r="HJ988" s="56"/>
      <c r="HK988" s="56"/>
      <c r="HL988" s="56"/>
      <c r="HM988" s="56"/>
      <c r="HN988" s="56"/>
      <c r="HO988" s="56"/>
      <c r="HP988" s="56"/>
      <c r="HQ988" s="56"/>
      <c r="HR988" s="56"/>
      <c r="HS988" s="56"/>
      <c r="HT988" s="630"/>
      <c r="HU988" s="630"/>
      <c r="HV988" s="56"/>
      <c r="HW988" s="56"/>
      <c r="HX988" s="56"/>
      <c r="HY988" s="56"/>
      <c r="HZ988" s="56"/>
      <c r="IA988" s="56"/>
      <c r="IB988" s="56"/>
      <c r="IC988" s="56"/>
      <c r="ID988" s="56"/>
      <c r="IE988" s="56"/>
      <c r="IF988" s="56"/>
      <c r="IG988" s="56"/>
      <c r="IH988" s="56"/>
      <c r="II988" s="56"/>
      <c r="IJ988" s="56"/>
      <c r="IK988" s="56"/>
      <c r="IL988" s="56"/>
      <c r="IM988" s="56"/>
      <c r="IN988" s="56"/>
      <c r="IO988" s="56"/>
      <c r="IP988" s="56"/>
      <c r="IQ988" s="56"/>
      <c r="IR988" s="56"/>
      <c r="IS988" s="56"/>
      <c r="IT988" s="56"/>
      <c r="IU988" s="56"/>
      <c r="IV988" s="56"/>
      <c r="IW988" s="56"/>
      <c r="IX988" s="56"/>
      <c r="IY988" s="56"/>
      <c r="IZ988" s="56"/>
      <c r="JA988" s="56"/>
      <c r="JB988" s="56"/>
    </row>
    <row r="989" spans="168:262" ht="19" hidden="1" customHeight="1">
      <c r="FL989" s="56"/>
      <c r="FM989" s="56"/>
      <c r="FN989" s="56"/>
      <c r="FO989" s="56"/>
      <c r="FP989" s="1228"/>
      <c r="FQ989" s="56"/>
      <c r="FR989" s="56"/>
      <c r="FS989" s="56"/>
      <c r="FT989" s="608"/>
      <c r="FU989" s="608"/>
      <c r="FV989" s="56"/>
      <c r="FW989" s="56"/>
      <c r="FX989" s="56"/>
      <c r="FY989" s="56"/>
      <c r="FZ989" s="56"/>
      <c r="GA989" s="56"/>
      <c r="GB989" s="56"/>
      <c r="GC989" s="56"/>
      <c r="GD989" s="56"/>
      <c r="GE989" s="608"/>
      <c r="GF989" s="56"/>
      <c r="GG989" s="56"/>
      <c r="GH989" s="56"/>
      <c r="GI989" s="56"/>
      <c r="GJ989" s="56"/>
      <c r="GK989" s="608"/>
      <c r="GL989" s="608"/>
      <c r="GM989" s="56"/>
      <c r="GN989" s="56"/>
      <c r="GO989" s="56"/>
      <c r="GP989" s="56"/>
      <c r="GQ989" s="56"/>
      <c r="GR989" s="56"/>
      <c r="GS989" s="56"/>
      <c r="GT989" s="56"/>
      <c r="GU989" s="56"/>
      <c r="GV989" s="56"/>
      <c r="GW989" s="56"/>
      <c r="GX989" s="629"/>
      <c r="GY989" s="630"/>
      <c r="GZ989" s="56"/>
      <c r="HA989" s="56"/>
      <c r="HB989" s="56"/>
      <c r="HC989" s="56"/>
      <c r="HD989" s="56"/>
      <c r="HE989" s="56"/>
      <c r="HF989" s="56"/>
      <c r="HG989" s="56"/>
      <c r="HH989" s="56"/>
      <c r="HI989" s="56"/>
      <c r="HJ989" s="56"/>
      <c r="HK989" s="56"/>
      <c r="HL989" s="56"/>
      <c r="HM989" s="56"/>
      <c r="HN989" s="56"/>
      <c r="HO989" s="56"/>
      <c r="HP989" s="56"/>
      <c r="HQ989" s="56"/>
      <c r="HR989" s="56"/>
      <c r="HS989" s="56"/>
      <c r="HT989" s="630"/>
      <c r="HU989" s="630"/>
      <c r="HV989" s="56"/>
      <c r="HW989" s="56"/>
      <c r="HX989" s="56"/>
      <c r="HY989" s="56"/>
      <c r="HZ989" s="56"/>
      <c r="IA989" s="56"/>
      <c r="IB989" s="56"/>
      <c r="IC989" s="56"/>
      <c r="ID989" s="56"/>
      <c r="IE989" s="56"/>
      <c r="IF989" s="56"/>
      <c r="IG989" s="56"/>
      <c r="IH989" s="56"/>
      <c r="II989" s="56"/>
      <c r="IJ989" s="56"/>
      <c r="IK989" s="56"/>
      <c r="IL989" s="56"/>
      <c r="IM989" s="56"/>
      <c r="IN989" s="56"/>
      <c r="IO989" s="56"/>
      <c r="IP989" s="56"/>
      <c r="IQ989" s="56"/>
      <c r="IR989" s="56"/>
      <c r="IS989" s="56"/>
      <c r="IT989" s="56"/>
      <c r="IU989" s="56"/>
      <c r="IV989" s="56"/>
      <c r="IW989" s="56"/>
      <c r="IX989" s="56"/>
      <c r="IY989" s="56"/>
      <c r="IZ989" s="56"/>
      <c r="JA989" s="56"/>
      <c r="JB989" s="56"/>
    </row>
    <row r="990" spans="168:262" ht="19" hidden="1" customHeight="1">
      <c r="FL990" s="56"/>
      <c r="FM990" s="56"/>
      <c r="FN990" s="56"/>
      <c r="FO990" s="56"/>
      <c r="FP990" s="1228"/>
      <c r="FQ990" s="56"/>
      <c r="FR990" s="56"/>
      <c r="FS990" s="56"/>
      <c r="FT990" s="608"/>
      <c r="FU990" s="608"/>
      <c r="FV990" s="56"/>
      <c r="FW990" s="56"/>
      <c r="FX990" s="56"/>
      <c r="FY990" s="56"/>
      <c r="FZ990" s="56"/>
      <c r="GA990" s="56"/>
      <c r="GB990" s="56"/>
      <c r="GC990" s="56"/>
      <c r="GD990" s="56"/>
      <c r="GE990" s="608"/>
      <c r="GF990" s="56"/>
      <c r="GG990" s="56"/>
      <c r="GH990" s="56"/>
      <c r="GI990" s="56"/>
      <c r="GJ990" s="56"/>
      <c r="GK990" s="608"/>
      <c r="GL990" s="608"/>
      <c r="GM990" s="56"/>
      <c r="GN990" s="56"/>
      <c r="GO990" s="56"/>
      <c r="GP990" s="56"/>
      <c r="GQ990" s="56"/>
      <c r="GR990" s="56"/>
      <c r="GS990" s="56"/>
      <c r="GT990" s="56"/>
      <c r="GU990" s="56"/>
      <c r="GV990" s="56"/>
      <c r="GW990" s="56"/>
      <c r="GX990" s="629"/>
      <c r="GY990" s="630"/>
      <c r="GZ990" s="56"/>
      <c r="HA990" s="56"/>
      <c r="HB990" s="56"/>
      <c r="HC990" s="56"/>
      <c r="HD990" s="56"/>
      <c r="HE990" s="56"/>
      <c r="HF990" s="56"/>
      <c r="HG990" s="56"/>
      <c r="HH990" s="56"/>
      <c r="HI990" s="56"/>
      <c r="HJ990" s="56"/>
      <c r="HK990" s="56"/>
      <c r="HL990" s="56"/>
      <c r="HM990" s="56"/>
      <c r="HN990" s="56"/>
      <c r="HO990" s="56"/>
      <c r="HP990" s="56"/>
      <c r="HQ990" s="56"/>
      <c r="HR990" s="56"/>
      <c r="HS990" s="56"/>
      <c r="HT990" s="630"/>
      <c r="HU990" s="630"/>
      <c r="HV990" s="56"/>
      <c r="HW990" s="56"/>
      <c r="HX990" s="56"/>
      <c r="HY990" s="56"/>
      <c r="HZ990" s="56"/>
      <c r="IA990" s="56"/>
      <c r="IB990" s="56"/>
      <c r="IC990" s="56"/>
      <c r="ID990" s="56"/>
      <c r="IE990" s="56"/>
      <c r="IF990" s="56"/>
      <c r="IG990" s="56"/>
      <c r="IH990" s="56"/>
      <c r="II990" s="56"/>
      <c r="IJ990" s="56"/>
      <c r="IK990" s="56"/>
      <c r="IL990" s="56"/>
      <c r="IM990" s="56"/>
      <c r="IN990" s="56"/>
      <c r="IO990" s="56"/>
      <c r="IP990" s="56"/>
      <c r="IQ990" s="56"/>
      <c r="IR990" s="56"/>
      <c r="IS990" s="56"/>
      <c r="IT990" s="56"/>
      <c r="IU990" s="56"/>
      <c r="IV990" s="56"/>
      <c r="IW990" s="56"/>
      <c r="IX990" s="56"/>
      <c r="IY990" s="56"/>
      <c r="IZ990" s="56"/>
      <c r="JA990" s="56"/>
      <c r="JB990" s="56"/>
    </row>
    <row r="991" spans="168:262" ht="19" hidden="1" customHeight="1">
      <c r="FL991" s="56"/>
      <c r="FM991" s="56"/>
      <c r="FN991" s="56"/>
      <c r="FO991" s="56"/>
      <c r="FP991" s="1228"/>
      <c r="FQ991" s="56"/>
      <c r="FR991" s="56"/>
      <c r="FS991" s="56"/>
      <c r="FT991" s="608"/>
      <c r="FU991" s="608"/>
      <c r="FV991" s="56"/>
      <c r="FW991" s="56"/>
      <c r="FX991" s="56"/>
      <c r="FY991" s="56"/>
      <c r="FZ991" s="56"/>
      <c r="GA991" s="56"/>
      <c r="GB991" s="56"/>
      <c r="GC991" s="56"/>
      <c r="GD991" s="56"/>
      <c r="GE991" s="608"/>
      <c r="GF991" s="56"/>
      <c r="GG991" s="56"/>
      <c r="GH991" s="56"/>
      <c r="GI991" s="56"/>
      <c r="GJ991" s="56"/>
      <c r="GK991" s="608"/>
      <c r="GL991" s="608"/>
      <c r="GM991" s="56"/>
      <c r="GN991" s="56"/>
      <c r="GO991" s="56"/>
      <c r="GP991" s="56"/>
      <c r="GQ991" s="56"/>
      <c r="GR991" s="56"/>
      <c r="GS991" s="56"/>
      <c r="GT991" s="56"/>
      <c r="GU991" s="56"/>
      <c r="GV991" s="56"/>
      <c r="GW991" s="56"/>
      <c r="GX991" s="629"/>
      <c r="GY991" s="630"/>
      <c r="GZ991" s="56"/>
      <c r="HA991" s="56"/>
      <c r="HB991" s="56"/>
      <c r="HC991" s="56"/>
      <c r="HD991" s="56"/>
      <c r="HE991" s="56"/>
      <c r="HF991" s="56"/>
      <c r="HG991" s="56"/>
      <c r="HH991" s="56"/>
      <c r="HI991" s="56"/>
      <c r="HJ991" s="56"/>
      <c r="HK991" s="56"/>
      <c r="HL991" s="56"/>
      <c r="HM991" s="56"/>
      <c r="HN991" s="56"/>
      <c r="HO991" s="56"/>
      <c r="HP991" s="56"/>
      <c r="HQ991" s="56"/>
      <c r="HR991" s="56"/>
      <c r="HS991" s="56"/>
      <c r="HT991" s="630"/>
      <c r="HU991" s="630"/>
      <c r="HV991" s="56"/>
      <c r="HW991" s="56"/>
      <c r="HX991" s="56"/>
      <c r="HY991" s="56"/>
      <c r="HZ991" s="56"/>
      <c r="IA991" s="56"/>
      <c r="IB991" s="56"/>
      <c r="IC991" s="56"/>
      <c r="ID991" s="56"/>
      <c r="IE991" s="56"/>
      <c r="IF991" s="56"/>
      <c r="IG991" s="56"/>
      <c r="IH991" s="56"/>
      <c r="II991" s="56"/>
      <c r="IJ991" s="56"/>
      <c r="IK991" s="56"/>
      <c r="IL991" s="56"/>
      <c r="IM991" s="56"/>
      <c r="IN991" s="56"/>
      <c r="IO991" s="56"/>
      <c r="IP991" s="56"/>
      <c r="IQ991" s="56"/>
      <c r="IR991" s="56"/>
      <c r="IS991" s="56"/>
      <c r="IT991" s="56"/>
      <c r="IU991" s="56"/>
      <c r="IV991" s="56"/>
      <c r="IW991" s="56"/>
      <c r="IX991" s="56"/>
      <c r="IY991" s="56"/>
      <c r="IZ991" s="56"/>
      <c r="JA991" s="56"/>
      <c r="JB991" s="56"/>
    </row>
    <row r="992" spans="168:262" ht="19" hidden="1" customHeight="1">
      <c r="FL992" s="56"/>
      <c r="FM992" s="56"/>
      <c r="FN992" s="56"/>
      <c r="FO992" s="56"/>
      <c r="FP992" s="1228"/>
      <c r="FQ992" s="56"/>
      <c r="FR992" s="56"/>
      <c r="FS992" s="56"/>
      <c r="FT992" s="608"/>
      <c r="FU992" s="608"/>
      <c r="FV992" s="56"/>
      <c r="FW992" s="56"/>
      <c r="FX992" s="56"/>
      <c r="FY992" s="56"/>
      <c r="FZ992" s="56"/>
      <c r="GA992" s="56"/>
      <c r="GB992" s="56"/>
      <c r="GC992" s="56"/>
      <c r="GD992" s="56"/>
      <c r="GE992" s="608"/>
      <c r="GF992" s="56"/>
      <c r="GG992" s="56"/>
      <c r="GH992" s="56"/>
      <c r="GI992" s="56"/>
      <c r="GJ992" s="56"/>
      <c r="GK992" s="608"/>
      <c r="GL992" s="608"/>
      <c r="GM992" s="56"/>
      <c r="GN992" s="56"/>
      <c r="GO992" s="56"/>
      <c r="GP992" s="56"/>
      <c r="GQ992" s="56"/>
      <c r="GR992" s="56"/>
      <c r="GS992" s="56"/>
      <c r="GT992" s="56"/>
      <c r="GU992" s="56"/>
      <c r="GV992" s="56"/>
      <c r="GW992" s="56"/>
      <c r="GX992" s="629"/>
      <c r="GY992" s="630"/>
      <c r="GZ992" s="56"/>
      <c r="HA992" s="56"/>
      <c r="HB992" s="56"/>
      <c r="HC992" s="56"/>
      <c r="HD992" s="56"/>
      <c r="HE992" s="56"/>
      <c r="HF992" s="56"/>
      <c r="HG992" s="56"/>
      <c r="HH992" s="56"/>
      <c r="HI992" s="56"/>
      <c r="HJ992" s="56"/>
      <c r="HK992" s="56"/>
      <c r="HL992" s="56"/>
      <c r="HM992" s="56"/>
      <c r="HN992" s="56"/>
      <c r="HO992" s="56"/>
      <c r="HP992" s="56"/>
      <c r="HQ992" s="56"/>
      <c r="HR992" s="56"/>
      <c r="HS992" s="56"/>
      <c r="HT992" s="630"/>
      <c r="HU992" s="630"/>
      <c r="HV992" s="56"/>
      <c r="HW992" s="56"/>
      <c r="HX992" s="56"/>
      <c r="HY992" s="56"/>
      <c r="HZ992" s="56"/>
      <c r="IA992" s="56"/>
      <c r="IB992" s="56"/>
      <c r="IC992" s="56"/>
      <c r="ID992" s="56"/>
      <c r="IE992" s="56"/>
      <c r="IF992" s="56"/>
      <c r="IG992" s="56"/>
      <c r="IH992" s="56"/>
      <c r="II992" s="56"/>
      <c r="IJ992" s="56"/>
      <c r="IK992" s="56"/>
      <c r="IL992" s="56"/>
      <c r="IM992" s="56"/>
      <c r="IN992" s="56"/>
      <c r="IO992" s="56"/>
      <c r="IP992" s="56"/>
      <c r="IQ992" s="56"/>
      <c r="IR992" s="56"/>
      <c r="IS992" s="56"/>
      <c r="IT992" s="56"/>
      <c r="IU992" s="56"/>
      <c r="IV992" s="56"/>
      <c r="IW992" s="56"/>
      <c r="IX992" s="56"/>
      <c r="IY992" s="56"/>
      <c r="IZ992" s="56"/>
      <c r="JA992" s="56"/>
      <c r="JB992" s="56"/>
    </row>
    <row r="993" spans="168:262" ht="19" hidden="1" customHeight="1">
      <c r="FL993" s="56"/>
      <c r="FM993" s="56"/>
      <c r="FN993" s="56"/>
      <c r="FO993" s="56"/>
      <c r="FP993" s="1228"/>
      <c r="FQ993" s="56"/>
      <c r="FR993" s="56"/>
      <c r="FS993" s="56"/>
      <c r="FT993" s="608"/>
      <c r="FU993" s="608"/>
      <c r="FV993" s="56"/>
      <c r="FW993" s="56"/>
      <c r="FX993" s="56"/>
      <c r="FY993" s="56"/>
      <c r="FZ993" s="56"/>
      <c r="GA993" s="56"/>
      <c r="GB993" s="56"/>
      <c r="GC993" s="56"/>
      <c r="GD993" s="56"/>
      <c r="GE993" s="608"/>
      <c r="GF993" s="56"/>
      <c r="GG993" s="56"/>
      <c r="GH993" s="56"/>
      <c r="GI993" s="56"/>
      <c r="GJ993" s="56"/>
      <c r="GK993" s="608"/>
      <c r="GL993" s="608"/>
      <c r="GM993" s="56"/>
      <c r="GN993" s="56"/>
      <c r="GO993" s="56"/>
      <c r="GP993" s="56"/>
      <c r="GQ993" s="56"/>
      <c r="GR993" s="56"/>
      <c r="GS993" s="56"/>
      <c r="GT993" s="56"/>
      <c r="GU993" s="56"/>
      <c r="GV993" s="56"/>
      <c r="GW993" s="56"/>
      <c r="GX993" s="629"/>
      <c r="GY993" s="630"/>
      <c r="GZ993" s="56"/>
      <c r="HA993" s="56"/>
      <c r="HB993" s="56"/>
      <c r="HC993" s="56"/>
      <c r="HD993" s="56"/>
      <c r="HE993" s="56"/>
      <c r="HF993" s="56"/>
      <c r="HG993" s="56"/>
      <c r="HH993" s="56"/>
      <c r="HI993" s="56"/>
      <c r="HJ993" s="56"/>
      <c r="HK993" s="56"/>
      <c r="HL993" s="56"/>
      <c r="HM993" s="56"/>
      <c r="HN993" s="56"/>
      <c r="HO993" s="56"/>
      <c r="HP993" s="56"/>
      <c r="HQ993" s="56"/>
      <c r="HR993" s="56"/>
      <c r="HS993" s="56"/>
      <c r="HT993" s="630"/>
      <c r="HU993" s="630"/>
      <c r="HV993" s="56"/>
      <c r="HW993" s="56"/>
      <c r="HX993" s="56"/>
      <c r="HY993" s="56"/>
      <c r="HZ993" s="56"/>
      <c r="IA993" s="56"/>
      <c r="IB993" s="56"/>
      <c r="IC993" s="56"/>
      <c r="ID993" s="56"/>
      <c r="IE993" s="56"/>
      <c r="IF993" s="56"/>
      <c r="IG993" s="56"/>
      <c r="IH993" s="56"/>
      <c r="II993" s="56"/>
      <c r="IJ993" s="56"/>
      <c r="IK993" s="56"/>
      <c r="IL993" s="56"/>
      <c r="IM993" s="56"/>
      <c r="IN993" s="56"/>
      <c r="IO993" s="56"/>
      <c r="IP993" s="56"/>
      <c r="IQ993" s="56"/>
      <c r="IR993" s="56"/>
      <c r="IS993" s="56"/>
      <c r="IT993" s="56"/>
      <c r="IU993" s="56"/>
      <c r="IV993" s="56"/>
      <c r="IW993" s="56"/>
      <c r="IX993" s="56"/>
      <c r="IY993" s="56"/>
      <c r="IZ993" s="56"/>
      <c r="JA993" s="56"/>
      <c r="JB993" s="56"/>
    </row>
    <row r="994" spans="168:262" ht="19" hidden="1" customHeight="1">
      <c r="FL994" s="56"/>
      <c r="FM994" s="56"/>
      <c r="FN994" s="56"/>
      <c r="FO994" s="56"/>
      <c r="FP994" s="1228"/>
      <c r="FQ994" s="56"/>
      <c r="FR994" s="56"/>
      <c r="FS994" s="56"/>
      <c r="FT994" s="608"/>
      <c r="FU994" s="608"/>
      <c r="FV994" s="56"/>
      <c r="FW994" s="56"/>
      <c r="FX994" s="56"/>
      <c r="FY994" s="56"/>
      <c r="FZ994" s="56"/>
      <c r="GA994" s="56"/>
      <c r="GB994" s="56"/>
      <c r="GC994" s="56"/>
      <c r="GD994" s="56"/>
      <c r="GE994" s="608"/>
      <c r="GF994" s="56"/>
      <c r="GG994" s="56"/>
      <c r="GH994" s="56"/>
      <c r="GI994" s="56"/>
      <c r="GJ994" s="56"/>
      <c r="GK994" s="608"/>
      <c r="GL994" s="608"/>
      <c r="GM994" s="56"/>
      <c r="GN994" s="56"/>
      <c r="GO994" s="56"/>
      <c r="GP994" s="56"/>
      <c r="GQ994" s="56"/>
      <c r="GR994" s="56"/>
      <c r="GS994" s="56"/>
      <c r="GT994" s="56"/>
      <c r="GU994" s="56"/>
      <c r="GV994" s="56"/>
      <c r="GW994" s="56"/>
      <c r="GX994" s="629"/>
      <c r="GY994" s="630"/>
      <c r="GZ994" s="56"/>
      <c r="HA994" s="56"/>
      <c r="HB994" s="56"/>
      <c r="HC994" s="56"/>
      <c r="HD994" s="56"/>
      <c r="HE994" s="56"/>
      <c r="HF994" s="56"/>
      <c r="HG994" s="56"/>
      <c r="HH994" s="56"/>
      <c r="HI994" s="56"/>
      <c r="HJ994" s="56"/>
      <c r="HK994" s="56"/>
      <c r="HL994" s="56"/>
      <c r="HM994" s="56"/>
      <c r="HN994" s="56"/>
      <c r="HO994" s="56"/>
      <c r="HP994" s="56"/>
      <c r="HQ994" s="56"/>
      <c r="HR994" s="56"/>
      <c r="HS994" s="56"/>
      <c r="HT994" s="630"/>
      <c r="HU994" s="630"/>
      <c r="HV994" s="56"/>
      <c r="HW994" s="56"/>
      <c r="HX994" s="56"/>
      <c r="HY994" s="56"/>
      <c r="HZ994" s="56"/>
      <c r="IA994" s="56"/>
      <c r="IB994" s="56"/>
      <c r="IC994" s="56"/>
      <c r="ID994" s="56"/>
      <c r="IE994" s="56"/>
      <c r="IF994" s="56"/>
      <c r="IG994" s="56"/>
      <c r="IH994" s="56"/>
      <c r="II994" s="56"/>
      <c r="IJ994" s="56"/>
      <c r="IK994" s="56"/>
      <c r="IL994" s="56"/>
      <c r="IM994" s="56"/>
      <c r="IN994" s="56"/>
      <c r="IO994" s="56"/>
      <c r="IP994" s="56"/>
      <c r="IQ994" s="56"/>
      <c r="IR994" s="56"/>
      <c r="IS994" s="56"/>
      <c r="IT994" s="56"/>
      <c r="IU994" s="56"/>
      <c r="IV994" s="56"/>
      <c r="IW994" s="56"/>
      <c r="IX994" s="56"/>
      <c r="IY994" s="56"/>
      <c r="IZ994" s="56"/>
      <c r="JA994" s="56"/>
      <c r="JB994" s="56"/>
    </row>
    <row r="995" spans="168:262" ht="19" hidden="1" customHeight="1">
      <c r="FL995" s="56"/>
      <c r="FM995" s="56"/>
      <c r="FN995" s="56"/>
      <c r="FO995" s="56"/>
      <c r="FP995" s="1228"/>
      <c r="FQ995" s="56"/>
      <c r="FR995" s="56"/>
      <c r="FS995" s="56"/>
      <c r="FT995" s="608"/>
      <c r="FU995" s="608"/>
      <c r="FV995" s="56"/>
      <c r="FW995" s="56"/>
      <c r="FX995" s="56"/>
      <c r="FY995" s="56"/>
      <c r="FZ995" s="56"/>
      <c r="GA995" s="56"/>
      <c r="GB995" s="56"/>
      <c r="GC995" s="56"/>
      <c r="GD995" s="56"/>
      <c r="GE995" s="608"/>
      <c r="GF995" s="56"/>
      <c r="GG995" s="56"/>
      <c r="GH995" s="56"/>
      <c r="GI995" s="56"/>
      <c r="GJ995" s="56"/>
      <c r="GK995" s="608"/>
      <c r="GL995" s="608"/>
      <c r="GM995" s="56"/>
      <c r="GN995" s="56"/>
      <c r="GO995" s="56"/>
      <c r="GP995" s="56"/>
      <c r="GQ995" s="56"/>
      <c r="GR995" s="56"/>
      <c r="GS995" s="56"/>
      <c r="GT995" s="56"/>
      <c r="GU995" s="56"/>
      <c r="GV995" s="56"/>
      <c r="GW995" s="56"/>
      <c r="GX995" s="629"/>
      <c r="GY995" s="630"/>
      <c r="GZ995" s="56"/>
      <c r="HA995" s="56"/>
      <c r="HB995" s="56"/>
      <c r="HC995" s="56"/>
      <c r="HD995" s="56"/>
      <c r="HE995" s="56"/>
      <c r="HF995" s="56"/>
      <c r="HG995" s="56"/>
      <c r="HH995" s="56"/>
      <c r="HI995" s="56"/>
      <c r="HJ995" s="56"/>
      <c r="HK995" s="56"/>
      <c r="HL995" s="56"/>
      <c r="HM995" s="56"/>
      <c r="HN995" s="56"/>
      <c r="HO995" s="56"/>
      <c r="HP995" s="56"/>
      <c r="HQ995" s="56"/>
      <c r="HR995" s="56"/>
      <c r="HS995" s="56"/>
      <c r="HT995" s="630"/>
      <c r="HU995" s="630"/>
      <c r="HV995" s="56"/>
      <c r="HW995" s="56"/>
      <c r="HX995" s="56"/>
      <c r="HY995" s="56"/>
      <c r="HZ995" s="56"/>
      <c r="IA995" s="56"/>
      <c r="IB995" s="56"/>
      <c r="IC995" s="56"/>
      <c r="ID995" s="56"/>
      <c r="IE995" s="56"/>
      <c r="IF995" s="56"/>
      <c r="IG995" s="56"/>
      <c r="IH995" s="56"/>
      <c r="II995" s="56"/>
      <c r="IJ995" s="56"/>
      <c r="IK995" s="56"/>
      <c r="IL995" s="56"/>
      <c r="IM995" s="56"/>
      <c r="IN995" s="56"/>
      <c r="IO995" s="56"/>
      <c r="IP995" s="56"/>
      <c r="IQ995" s="56"/>
      <c r="IR995" s="56"/>
      <c r="IS995" s="56"/>
      <c r="IT995" s="56"/>
      <c r="IU995" s="56"/>
      <c r="IV995" s="56"/>
      <c r="IW995" s="56"/>
      <c r="IX995" s="56"/>
      <c r="IY995" s="56"/>
      <c r="IZ995" s="56"/>
      <c r="JA995" s="56"/>
      <c r="JB995" s="56"/>
    </row>
    <row r="996" spans="168:262" ht="19" hidden="1" customHeight="1">
      <c r="FL996" s="56"/>
      <c r="FM996" s="56"/>
      <c r="FN996" s="56"/>
      <c r="FO996" s="56"/>
      <c r="FP996" s="1228"/>
      <c r="FQ996" s="56"/>
      <c r="FR996" s="56"/>
      <c r="FS996" s="56"/>
      <c r="FT996" s="608"/>
      <c r="FU996" s="608"/>
      <c r="FV996" s="56"/>
      <c r="FW996" s="56"/>
      <c r="FX996" s="56"/>
      <c r="FY996" s="56"/>
      <c r="FZ996" s="56"/>
      <c r="GA996" s="56"/>
      <c r="GB996" s="56"/>
      <c r="GC996" s="56"/>
      <c r="GD996" s="56"/>
      <c r="GE996" s="608"/>
      <c r="GF996" s="56"/>
      <c r="GG996" s="56"/>
      <c r="GH996" s="56"/>
      <c r="GI996" s="56"/>
      <c r="GJ996" s="56"/>
      <c r="GK996" s="608"/>
      <c r="GL996" s="608"/>
      <c r="GM996" s="56"/>
      <c r="GN996" s="56"/>
      <c r="GO996" s="56"/>
      <c r="GP996" s="56"/>
      <c r="GQ996" s="56"/>
      <c r="GR996" s="56"/>
      <c r="GS996" s="56"/>
      <c r="GT996" s="56"/>
      <c r="GU996" s="56"/>
      <c r="GV996" s="56"/>
      <c r="GW996" s="56"/>
      <c r="GX996" s="629"/>
      <c r="GY996" s="630"/>
      <c r="GZ996" s="56"/>
      <c r="HA996" s="56"/>
      <c r="HB996" s="56"/>
      <c r="HC996" s="56"/>
      <c r="HD996" s="56"/>
      <c r="HE996" s="56"/>
      <c r="HF996" s="56"/>
      <c r="HG996" s="56"/>
      <c r="HH996" s="56"/>
      <c r="HI996" s="56"/>
      <c r="HJ996" s="56"/>
      <c r="HK996" s="56"/>
      <c r="HL996" s="56"/>
      <c r="HM996" s="56"/>
      <c r="HN996" s="56"/>
      <c r="HO996" s="56"/>
      <c r="HP996" s="56"/>
      <c r="HQ996" s="56"/>
      <c r="HR996" s="56"/>
      <c r="HS996" s="56"/>
      <c r="HT996" s="630"/>
      <c r="HU996" s="630"/>
      <c r="HV996" s="56"/>
      <c r="HW996" s="56"/>
      <c r="HX996" s="56"/>
      <c r="HY996" s="56"/>
      <c r="HZ996" s="56"/>
      <c r="IA996" s="56"/>
      <c r="IB996" s="56"/>
      <c r="IC996" s="56"/>
      <c r="ID996" s="56"/>
      <c r="IE996" s="56"/>
      <c r="IF996" s="56"/>
      <c r="IG996" s="56"/>
      <c r="IH996" s="56"/>
      <c r="II996" s="56"/>
      <c r="IJ996" s="56"/>
      <c r="IK996" s="56"/>
      <c r="IL996" s="56"/>
      <c r="IM996" s="56"/>
      <c r="IN996" s="56"/>
      <c r="IO996" s="56"/>
      <c r="IP996" s="56"/>
      <c r="IQ996" s="56"/>
      <c r="IR996" s="56"/>
      <c r="IS996" s="56"/>
      <c r="IT996" s="56"/>
      <c r="IU996" s="56"/>
      <c r="IV996" s="56"/>
      <c r="IW996" s="56"/>
      <c r="IX996" s="56"/>
      <c r="IY996" s="56"/>
      <c r="IZ996" s="56"/>
      <c r="JA996" s="56"/>
      <c r="JB996" s="56"/>
    </row>
    <row r="997" spans="168:262" ht="19" hidden="1" customHeight="1">
      <c r="FL997" s="56"/>
      <c r="FM997" s="56"/>
      <c r="FN997" s="56"/>
      <c r="FO997" s="56"/>
      <c r="FP997" s="1228"/>
      <c r="FQ997" s="56"/>
      <c r="FR997" s="56"/>
      <c r="FS997" s="56"/>
      <c r="FT997" s="608"/>
      <c r="FU997" s="608"/>
      <c r="FV997" s="56"/>
      <c r="FW997" s="56"/>
      <c r="FX997" s="56"/>
      <c r="FY997" s="56"/>
      <c r="FZ997" s="56"/>
      <c r="GA997" s="56"/>
      <c r="GB997" s="56"/>
      <c r="GC997" s="56"/>
      <c r="GD997" s="56"/>
      <c r="GE997" s="608"/>
      <c r="GF997" s="56"/>
      <c r="GG997" s="56"/>
      <c r="GH997" s="56"/>
      <c r="GI997" s="56"/>
      <c r="GJ997" s="56"/>
      <c r="GK997" s="608"/>
      <c r="GL997" s="608"/>
      <c r="GM997" s="56"/>
      <c r="GN997" s="56"/>
      <c r="GO997" s="56"/>
      <c r="GP997" s="56"/>
      <c r="GQ997" s="56"/>
      <c r="GR997" s="56"/>
      <c r="GS997" s="56"/>
      <c r="GT997" s="56"/>
      <c r="GU997" s="56"/>
      <c r="GV997" s="56"/>
      <c r="GW997" s="56"/>
      <c r="GX997" s="629"/>
      <c r="GY997" s="630"/>
      <c r="GZ997" s="56"/>
      <c r="HA997" s="56"/>
      <c r="HB997" s="56"/>
      <c r="HC997" s="56"/>
      <c r="HD997" s="56"/>
      <c r="HE997" s="56"/>
      <c r="HF997" s="56"/>
      <c r="HG997" s="56"/>
      <c r="HH997" s="56"/>
      <c r="HI997" s="56"/>
      <c r="HJ997" s="56"/>
      <c r="HK997" s="56"/>
      <c r="HL997" s="56"/>
      <c r="HM997" s="56"/>
      <c r="HN997" s="56"/>
      <c r="HO997" s="56"/>
      <c r="HP997" s="56"/>
      <c r="HQ997" s="56"/>
      <c r="HR997" s="56"/>
      <c r="HS997" s="56"/>
      <c r="HT997" s="630"/>
      <c r="HU997" s="630"/>
      <c r="HV997" s="56"/>
      <c r="HW997" s="56"/>
      <c r="HX997" s="56"/>
      <c r="HY997" s="56"/>
      <c r="HZ997" s="56"/>
      <c r="IA997" s="56"/>
      <c r="IB997" s="56"/>
      <c r="IC997" s="56"/>
      <c r="ID997" s="56"/>
      <c r="IE997" s="56"/>
      <c r="IF997" s="56"/>
      <c r="IG997" s="56"/>
      <c r="IH997" s="56"/>
      <c r="II997" s="56"/>
      <c r="IJ997" s="56"/>
      <c r="IK997" s="56"/>
      <c r="IL997" s="56"/>
      <c r="IM997" s="56"/>
      <c r="IN997" s="56"/>
      <c r="IO997" s="56"/>
      <c r="IP997" s="56"/>
      <c r="IQ997" s="56"/>
      <c r="IR997" s="56"/>
      <c r="IS997" s="56"/>
      <c r="IT997" s="56"/>
      <c r="IU997" s="56"/>
      <c r="IV997" s="56"/>
      <c r="IW997" s="56"/>
      <c r="IX997" s="56"/>
      <c r="IY997" s="56"/>
      <c r="IZ997" s="56"/>
      <c r="JA997" s="56"/>
      <c r="JB997" s="56"/>
    </row>
    <row r="998" spans="168:262" ht="19" hidden="1" customHeight="1">
      <c r="FL998" s="56"/>
      <c r="FM998" s="56"/>
      <c r="FN998" s="56"/>
      <c r="FO998" s="56"/>
      <c r="FP998" s="1228"/>
      <c r="FQ998" s="56"/>
      <c r="FR998" s="56"/>
      <c r="FS998" s="56"/>
      <c r="FT998" s="608"/>
      <c r="FU998" s="608"/>
      <c r="FV998" s="56"/>
      <c r="FW998" s="56"/>
      <c r="FX998" s="56"/>
      <c r="FY998" s="56"/>
      <c r="FZ998" s="56"/>
      <c r="GA998" s="56"/>
      <c r="GB998" s="56"/>
      <c r="GC998" s="56"/>
      <c r="GD998" s="56"/>
      <c r="GE998" s="608"/>
      <c r="GF998" s="56"/>
      <c r="GG998" s="56"/>
      <c r="GH998" s="56"/>
      <c r="GI998" s="56"/>
      <c r="GJ998" s="56"/>
      <c r="GK998" s="608"/>
      <c r="GL998" s="608"/>
      <c r="GM998" s="56"/>
      <c r="GN998" s="56"/>
      <c r="GO998" s="56"/>
      <c r="GP998" s="56"/>
      <c r="GQ998" s="56"/>
      <c r="GR998" s="56"/>
      <c r="GS998" s="56"/>
      <c r="GT998" s="56"/>
      <c r="GU998" s="56"/>
      <c r="GV998" s="56"/>
      <c r="GW998" s="56"/>
      <c r="GX998" s="629"/>
      <c r="GY998" s="630"/>
      <c r="GZ998" s="56"/>
      <c r="HA998" s="56"/>
      <c r="HB998" s="56"/>
      <c r="HC998" s="56"/>
      <c r="HD998" s="56"/>
      <c r="HE998" s="56"/>
      <c r="HF998" s="56"/>
      <c r="HG998" s="56"/>
      <c r="HH998" s="56"/>
      <c r="HI998" s="56"/>
      <c r="HJ998" s="56"/>
      <c r="HK998" s="56"/>
      <c r="HL998" s="56"/>
      <c r="HM998" s="56"/>
      <c r="HN998" s="56"/>
      <c r="HO998" s="56"/>
      <c r="HP998" s="56"/>
      <c r="HQ998" s="56"/>
      <c r="HR998" s="56"/>
      <c r="HS998" s="56"/>
      <c r="HT998" s="630"/>
      <c r="HU998" s="630"/>
      <c r="HV998" s="56"/>
      <c r="HW998" s="56"/>
      <c r="HX998" s="56"/>
      <c r="HY998" s="56"/>
      <c r="HZ998" s="56"/>
      <c r="IA998" s="56"/>
      <c r="IB998" s="56"/>
      <c r="IC998" s="56"/>
      <c r="ID998" s="56"/>
      <c r="IE998" s="56"/>
      <c r="IF998" s="56"/>
      <c r="IG998" s="56"/>
      <c r="IH998" s="56"/>
      <c r="II998" s="56"/>
      <c r="IJ998" s="56"/>
      <c r="IK998" s="56"/>
      <c r="IL998" s="56"/>
      <c r="IM998" s="56"/>
      <c r="IN998" s="56"/>
      <c r="IO998" s="56"/>
      <c r="IP998" s="56"/>
      <c r="IQ998" s="56"/>
      <c r="IR998" s="56"/>
      <c r="IS998" s="56"/>
      <c r="IT998" s="56"/>
      <c r="IU998" s="56"/>
      <c r="IV998" s="56"/>
      <c r="IW998" s="56"/>
      <c r="IX998" s="56"/>
      <c r="IY998" s="56"/>
      <c r="IZ998" s="56"/>
      <c r="JA998" s="56"/>
      <c r="JB998" s="56"/>
    </row>
    <row r="999" spans="168:262" ht="19" hidden="1" customHeight="1">
      <c r="FL999" s="56"/>
      <c r="FM999" s="56"/>
      <c r="FN999" s="56"/>
      <c r="FO999" s="56"/>
      <c r="FP999" s="1228"/>
      <c r="FQ999" s="56"/>
      <c r="FR999" s="56"/>
      <c r="FS999" s="56"/>
      <c r="FT999" s="608"/>
      <c r="FU999" s="608"/>
      <c r="FV999" s="56"/>
      <c r="FW999" s="56"/>
      <c r="FX999" s="56"/>
      <c r="FY999" s="56"/>
      <c r="FZ999" s="56"/>
      <c r="GA999" s="56"/>
      <c r="GB999" s="56"/>
      <c r="GC999" s="56"/>
      <c r="GD999" s="56"/>
      <c r="GE999" s="608"/>
      <c r="GF999" s="56"/>
      <c r="GG999" s="56"/>
      <c r="GH999" s="56"/>
      <c r="GI999" s="56"/>
      <c r="GJ999" s="56"/>
      <c r="GK999" s="608"/>
      <c r="GL999" s="608"/>
      <c r="GM999" s="56"/>
      <c r="GN999" s="56"/>
      <c r="GO999" s="56"/>
      <c r="GP999" s="56"/>
      <c r="GQ999" s="56"/>
      <c r="GR999" s="56"/>
      <c r="GS999" s="56"/>
      <c r="GT999" s="56"/>
      <c r="GU999" s="56"/>
      <c r="GV999" s="56"/>
      <c r="GW999" s="56"/>
      <c r="GX999" s="629"/>
      <c r="GY999" s="630"/>
      <c r="GZ999" s="56"/>
      <c r="HA999" s="56"/>
      <c r="HB999" s="56"/>
      <c r="HC999" s="56"/>
      <c r="HD999" s="56"/>
      <c r="HE999" s="56"/>
      <c r="HF999" s="56"/>
      <c r="HG999" s="56"/>
      <c r="HH999" s="56"/>
      <c r="HI999" s="56"/>
      <c r="HJ999" s="56"/>
      <c r="HK999" s="56"/>
      <c r="HL999" s="56"/>
      <c r="HM999" s="56"/>
      <c r="HN999" s="56"/>
      <c r="HO999" s="56"/>
      <c r="HP999" s="56"/>
      <c r="HQ999" s="56"/>
      <c r="HR999" s="56"/>
      <c r="HS999" s="56"/>
      <c r="HT999" s="630"/>
      <c r="HU999" s="630"/>
      <c r="HV999" s="56"/>
      <c r="HW999" s="56"/>
      <c r="HX999" s="56"/>
      <c r="HY999" s="56"/>
      <c r="HZ999" s="56"/>
      <c r="IA999" s="56"/>
      <c r="IB999" s="56"/>
      <c r="IC999" s="56"/>
      <c r="ID999" s="56"/>
      <c r="IE999" s="56"/>
      <c r="IF999" s="56"/>
      <c r="IG999" s="56"/>
      <c r="IH999" s="56"/>
      <c r="II999" s="56"/>
      <c r="IJ999" s="56"/>
      <c r="IK999" s="56"/>
      <c r="IL999" s="56"/>
      <c r="IM999" s="56"/>
      <c r="IN999" s="56"/>
      <c r="IO999" s="56"/>
      <c r="IP999" s="56"/>
      <c r="IQ999" s="56"/>
      <c r="IR999" s="56"/>
      <c r="IS999" s="56"/>
      <c r="IT999" s="56"/>
      <c r="IU999" s="56"/>
      <c r="IV999" s="56"/>
      <c r="IW999" s="56"/>
      <c r="IX999" s="56"/>
      <c r="IY999" s="56"/>
      <c r="IZ999" s="56"/>
      <c r="JA999" s="56"/>
      <c r="JB999" s="56"/>
    </row>
    <row r="1000" spans="168:262" ht="19" hidden="1" customHeight="1">
      <c r="FL1000" s="56"/>
      <c r="FM1000" s="56"/>
      <c r="FN1000" s="56"/>
      <c r="FO1000" s="56"/>
      <c r="FP1000" s="1228"/>
      <c r="FQ1000" s="56"/>
      <c r="FR1000" s="56"/>
      <c r="FS1000" s="56"/>
      <c r="FT1000" s="608"/>
      <c r="FU1000" s="608"/>
      <c r="FV1000" s="56"/>
      <c r="FW1000" s="56"/>
      <c r="FX1000" s="56"/>
      <c r="FY1000" s="56"/>
      <c r="FZ1000" s="56"/>
      <c r="GA1000" s="56"/>
      <c r="GB1000" s="56"/>
      <c r="GC1000" s="56"/>
      <c r="GD1000" s="56"/>
      <c r="GE1000" s="608"/>
      <c r="GF1000" s="56"/>
      <c r="GG1000" s="56"/>
      <c r="GH1000" s="56"/>
      <c r="GI1000" s="56"/>
      <c r="GJ1000" s="56"/>
      <c r="GK1000" s="608"/>
      <c r="GL1000" s="608"/>
      <c r="GM1000" s="56"/>
      <c r="GN1000" s="56"/>
      <c r="GO1000" s="56"/>
      <c r="GP1000" s="56"/>
      <c r="GQ1000" s="56"/>
      <c r="GR1000" s="56"/>
      <c r="GS1000" s="56"/>
      <c r="GT1000" s="56"/>
      <c r="GU1000" s="56"/>
      <c r="GV1000" s="56"/>
      <c r="GW1000" s="56"/>
      <c r="GX1000" s="629"/>
      <c r="GY1000" s="630"/>
      <c r="GZ1000" s="56"/>
      <c r="HA1000" s="56"/>
      <c r="HB1000" s="56"/>
      <c r="HC1000" s="56"/>
      <c r="HD1000" s="56"/>
      <c r="HE1000" s="56"/>
      <c r="HF1000" s="56"/>
      <c r="HG1000" s="56"/>
      <c r="HH1000" s="56"/>
      <c r="HI1000" s="56"/>
      <c r="HJ1000" s="56"/>
      <c r="HK1000" s="56"/>
      <c r="HL1000" s="56"/>
      <c r="HM1000" s="56"/>
      <c r="HN1000" s="56"/>
      <c r="HO1000" s="56"/>
      <c r="HP1000" s="56"/>
      <c r="HQ1000" s="56"/>
      <c r="HR1000" s="56"/>
      <c r="HS1000" s="56"/>
      <c r="HT1000" s="630"/>
      <c r="HU1000" s="630"/>
      <c r="HV1000" s="56"/>
      <c r="HW1000" s="56"/>
      <c r="HX1000" s="56"/>
      <c r="HY1000" s="56"/>
      <c r="HZ1000" s="56"/>
      <c r="IA1000" s="56"/>
      <c r="IB1000" s="56"/>
      <c r="IC1000" s="56"/>
      <c r="ID1000" s="56"/>
      <c r="IE1000" s="56"/>
      <c r="IF1000" s="56"/>
      <c r="IG1000" s="56"/>
      <c r="IH1000" s="56"/>
      <c r="II1000" s="56"/>
      <c r="IJ1000" s="56"/>
      <c r="IK1000" s="56"/>
      <c r="IL1000" s="56"/>
      <c r="IM1000" s="56"/>
      <c r="IN1000" s="56"/>
      <c r="IO1000" s="56"/>
      <c r="IP1000" s="56"/>
      <c r="IQ1000" s="56"/>
      <c r="IR1000" s="56"/>
      <c r="IS1000" s="56"/>
      <c r="IT1000" s="56"/>
      <c r="IU1000" s="56"/>
      <c r="IV1000" s="56"/>
      <c r="IW1000" s="56"/>
      <c r="IX1000" s="56"/>
      <c r="IY1000" s="56"/>
      <c r="IZ1000" s="56"/>
      <c r="JA1000" s="56"/>
      <c r="JB1000" s="56"/>
    </row>
    <row r="1001" spans="168:262" ht="19" hidden="1" customHeight="1">
      <c r="FL1001" s="56"/>
      <c r="FM1001" s="56"/>
      <c r="FN1001" s="56"/>
      <c r="FO1001" s="56"/>
      <c r="FP1001" s="1228"/>
      <c r="FQ1001" s="56"/>
      <c r="FR1001" s="56"/>
      <c r="FS1001" s="56"/>
      <c r="FT1001" s="608"/>
      <c r="FU1001" s="608"/>
      <c r="FV1001" s="56"/>
      <c r="FW1001" s="56"/>
      <c r="FX1001" s="56"/>
      <c r="FY1001" s="56"/>
      <c r="FZ1001" s="56"/>
      <c r="GA1001" s="56"/>
      <c r="GB1001" s="56"/>
      <c r="GC1001" s="56"/>
      <c r="GD1001" s="56"/>
      <c r="GE1001" s="608"/>
      <c r="GF1001" s="56"/>
      <c r="GG1001" s="56"/>
      <c r="GH1001" s="56"/>
      <c r="GI1001" s="56"/>
      <c r="GJ1001" s="56"/>
      <c r="GK1001" s="608"/>
      <c r="GL1001" s="608"/>
      <c r="GM1001" s="56"/>
      <c r="GN1001" s="56"/>
      <c r="GO1001" s="56"/>
      <c r="GP1001" s="56"/>
      <c r="GQ1001" s="56"/>
      <c r="GR1001" s="56"/>
      <c r="GS1001" s="56"/>
      <c r="GT1001" s="56"/>
      <c r="GU1001" s="56"/>
      <c r="GV1001" s="56"/>
      <c r="GW1001" s="56"/>
      <c r="GX1001" s="629"/>
      <c r="GY1001" s="630"/>
      <c r="GZ1001" s="56"/>
      <c r="HA1001" s="56"/>
      <c r="HB1001" s="56"/>
      <c r="HC1001" s="56"/>
      <c r="HD1001" s="56"/>
      <c r="HE1001" s="56"/>
      <c r="HF1001" s="56"/>
      <c r="HG1001" s="56"/>
      <c r="HH1001" s="56"/>
      <c r="HI1001" s="56"/>
      <c r="HJ1001" s="56"/>
      <c r="HK1001" s="56"/>
      <c r="HL1001" s="56"/>
      <c r="HM1001" s="56"/>
      <c r="HN1001" s="56"/>
      <c r="HO1001" s="56"/>
      <c r="HP1001" s="56"/>
      <c r="HQ1001" s="56"/>
      <c r="HR1001" s="56"/>
      <c r="HS1001" s="56"/>
      <c r="HT1001" s="630"/>
      <c r="HU1001" s="630"/>
      <c r="HV1001" s="56"/>
      <c r="HW1001" s="56"/>
      <c r="HX1001" s="56"/>
      <c r="HY1001" s="56"/>
      <c r="HZ1001" s="56"/>
      <c r="IA1001" s="56"/>
      <c r="IB1001" s="56"/>
      <c r="IC1001" s="56"/>
      <c r="ID1001" s="56"/>
      <c r="IE1001" s="56"/>
      <c r="IF1001" s="56"/>
      <c r="IG1001" s="56"/>
      <c r="IH1001" s="56"/>
      <c r="II1001" s="56"/>
      <c r="IJ1001" s="56"/>
      <c r="IK1001" s="56"/>
      <c r="IL1001" s="56"/>
      <c r="IM1001" s="56"/>
      <c r="IN1001" s="56"/>
      <c r="IO1001" s="56"/>
      <c r="IP1001" s="56"/>
      <c r="IQ1001" s="56"/>
      <c r="IR1001" s="56"/>
      <c r="IS1001" s="56"/>
      <c r="IT1001" s="56"/>
      <c r="IU1001" s="56"/>
      <c r="IV1001" s="56"/>
      <c r="IW1001" s="56"/>
      <c r="IX1001" s="56"/>
      <c r="IY1001" s="56"/>
      <c r="IZ1001" s="56"/>
      <c r="JA1001" s="56"/>
      <c r="JB1001" s="56"/>
    </row>
    <row r="1002" spans="168:262" ht="19" hidden="1" customHeight="1">
      <c r="FL1002" s="56"/>
      <c r="FM1002" s="56"/>
      <c r="FN1002" s="56"/>
      <c r="FO1002" s="56"/>
      <c r="FP1002" s="1228"/>
      <c r="FQ1002" s="56"/>
      <c r="FR1002" s="56"/>
      <c r="FS1002" s="56"/>
      <c r="FT1002" s="608"/>
      <c r="FU1002" s="608"/>
      <c r="FV1002" s="56"/>
      <c r="FW1002" s="56"/>
      <c r="FX1002" s="56"/>
      <c r="FY1002" s="56"/>
      <c r="FZ1002" s="56"/>
      <c r="GA1002" s="56"/>
      <c r="GB1002" s="56"/>
      <c r="GC1002" s="56"/>
      <c r="GD1002" s="56"/>
      <c r="GE1002" s="608"/>
      <c r="GF1002" s="56"/>
      <c r="GG1002" s="56"/>
      <c r="GH1002" s="56"/>
      <c r="GI1002" s="56"/>
      <c r="GJ1002" s="56"/>
      <c r="GK1002" s="608"/>
      <c r="GL1002" s="608"/>
      <c r="GM1002" s="56"/>
      <c r="GN1002" s="56"/>
      <c r="GO1002" s="56"/>
      <c r="GP1002" s="56"/>
      <c r="GQ1002" s="56"/>
      <c r="GR1002" s="56"/>
      <c r="GS1002" s="56"/>
      <c r="GT1002" s="56"/>
      <c r="GU1002" s="56"/>
      <c r="GV1002" s="56"/>
      <c r="GW1002" s="56"/>
      <c r="GX1002" s="629"/>
      <c r="GY1002" s="630"/>
      <c r="GZ1002" s="56"/>
      <c r="HA1002" s="56"/>
      <c r="HB1002" s="56"/>
      <c r="HC1002" s="56"/>
      <c r="HD1002" s="56"/>
      <c r="HE1002" s="56"/>
      <c r="HF1002" s="56"/>
      <c r="HG1002" s="56"/>
      <c r="HH1002" s="56"/>
      <c r="HI1002" s="56"/>
      <c r="HJ1002" s="56"/>
      <c r="HK1002" s="56"/>
      <c r="HL1002" s="56"/>
      <c r="HM1002" s="56"/>
      <c r="HN1002" s="56"/>
      <c r="HO1002" s="56"/>
      <c r="HP1002" s="56"/>
      <c r="HQ1002" s="56"/>
      <c r="HR1002" s="56"/>
      <c r="HS1002" s="56"/>
      <c r="HT1002" s="630"/>
      <c r="HU1002" s="630"/>
      <c r="HV1002" s="56"/>
      <c r="HW1002" s="56"/>
      <c r="HX1002" s="56"/>
      <c r="HY1002" s="56"/>
      <c r="HZ1002" s="56"/>
      <c r="IA1002" s="56"/>
      <c r="IB1002" s="56"/>
      <c r="IC1002" s="56"/>
      <c r="ID1002" s="56"/>
      <c r="IE1002" s="56"/>
      <c r="IF1002" s="56"/>
      <c r="IG1002" s="56"/>
      <c r="IH1002" s="56"/>
      <c r="II1002" s="56"/>
      <c r="IJ1002" s="56"/>
      <c r="IK1002" s="56"/>
      <c r="IL1002" s="56"/>
      <c r="IM1002" s="56"/>
      <c r="IN1002" s="56"/>
      <c r="IO1002" s="56"/>
      <c r="IP1002" s="56"/>
      <c r="IQ1002" s="56"/>
      <c r="IR1002" s="56"/>
      <c r="IS1002" s="56"/>
      <c r="IT1002" s="56"/>
      <c r="IU1002" s="56"/>
      <c r="IV1002" s="56"/>
      <c r="IW1002" s="56"/>
      <c r="IX1002" s="56"/>
      <c r="IY1002" s="56"/>
      <c r="IZ1002" s="56"/>
      <c r="JA1002" s="56"/>
      <c r="JB1002" s="56"/>
    </row>
    <row r="1003" spans="168:262" ht="19" hidden="1" customHeight="1">
      <c r="FL1003" s="56"/>
      <c r="FM1003" s="56"/>
      <c r="FN1003" s="56"/>
      <c r="FO1003" s="56"/>
      <c r="FP1003" s="1228"/>
      <c r="FQ1003" s="56"/>
      <c r="FR1003" s="56"/>
      <c r="FS1003" s="56"/>
      <c r="FT1003" s="608"/>
      <c r="FU1003" s="608"/>
      <c r="FV1003" s="56"/>
      <c r="FW1003" s="56"/>
      <c r="FX1003" s="56"/>
      <c r="FY1003" s="56"/>
      <c r="FZ1003" s="56"/>
      <c r="GA1003" s="56"/>
      <c r="GB1003" s="56"/>
      <c r="GC1003" s="56"/>
      <c r="GD1003" s="56"/>
      <c r="GE1003" s="608"/>
      <c r="GF1003" s="56"/>
      <c r="GG1003" s="56"/>
      <c r="GH1003" s="56"/>
      <c r="GI1003" s="56"/>
      <c r="GJ1003" s="56"/>
      <c r="GK1003" s="608"/>
      <c r="GL1003" s="608"/>
      <c r="GM1003" s="56"/>
      <c r="GN1003" s="56"/>
      <c r="GO1003" s="56"/>
      <c r="GP1003" s="56"/>
      <c r="GQ1003" s="56"/>
      <c r="GR1003" s="56"/>
      <c r="GS1003" s="56"/>
      <c r="GT1003" s="56"/>
      <c r="GU1003" s="56"/>
      <c r="GV1003" s="56"/>
      <c r="GW1003" s="56"/>
      <c r="GX1003" s="629"/>
      <c r="GY1003" s="630"/>
      <c r="GZ1003" s="56"/>
      <c r="HA1003" s="56"/>
      <c r="HB1003" s="56"/>
      <c r="HC1003" s="56"/>
      <c r="HD1003" s="56"/>
      <c r="HE1003" s="56"/>
      <c r="HF1003" s="56"/>
      <c r="HG1003" s="56"/>
      <c r="HH1003" s="56"/>
      <c r="HI1003" s="56"/>
      <c r="HJ1003" s="56"/>
      <c r="HK1003" s="56"/>
      <c r="HL1003" s="56"/>
      <c r="HM1003" s="56"/>
      <c r="HN1003" s="56"/>
      <c r="HO1003" s="56"/>
      <c r="HP1003" s="56"/>
      <c r="HQ1003" s="56"/>
      <c r="HR1003" s="56"/>
      <c r="HS1003" s="56"/>
      <c r="HT1003" s="630"/>
      <c r="HU1003" s="630"/>
      <c r="HV1003" s="56"/>
      <c r="HW1003" s="56"/>
      <c r="HX1003" s="56"/>
      <c r="HY1003" s="56"/>
      <c r="HZ1003" s="56"/>
      <c r="IA1003" s="56"/>
      <c r="IB1003" s="56"/>
      <c r="IC1003" s="56"/>
      <c r="ID1003" s="56"/>
      <c r="IE1003" s="56"/>
      <c r="IF1003" s="56"/>
      <c r="IG1003" s="56"/>
      <c r="IH1003" s="56"/>
      <c r="II1003" s="56"/>
      <c r="IJ1003" s="56"/>
      <c r="IK1003" s="56"/>
      <c r="IL1003" s="56"/>
      <c r="IM1003" s="56"/>
      <c r="IN1003" s="56"/>
      <c r="IO1003" s="56"/>
      <c r="IP1003" s="56"/>
      <c r="IQ1003" s="56"/>
      <c r="IR1003" s="56"/>
      <c r="IS1003" s="56"/>
      <c r="IT1003" s="56"/>
      <c r="IU1003" s="56"/>
      <c r="IV1003" s="56"/>
      <c r="IW1003" s="56"/>
      <c r="IX1003" s="56"/>
      <c r="IY1003" s="56"/>
      <c r="IZ1003" s="56"/>
      <c r="JA1003" s="56"/>
      <c r="JB1003" s="56"/>
    </row>
    <row r="1004" spans="168:262" ht="19" hidden="1" customHeight="1">
      <c r="FL1004" s="56"/>
      <c r="FM1004" s="56"/>
      <c r="FN1004" s="56"/>
      <c r="FO1004" s="56"/>
      <c r="FP1004" s="1228"/>
      <c r="FQ1004" s="56"/>
      <c r="FR1004" s="56"/>
      <c r="FS1004" s="56"/>
      <c r="FT1004" s="608"/>
      <c r="FU1004" s="608"/>
      <c r="FV1004" s="56"/>
      <c r="FW1004" s="56"/>
      <c r="FX1004" s="56"/>
      <c r="FY1004" s="56"/>
      <c r="FZ1004" s="56"/>
      <c r="GA1004" s="56"/>
      <c r="GB1004" s="56"/>
      <c r="GC1004" s="56"/>
      <c r="GD1004" s="56"/>
      <c r="GE1004" s="608"/>
      <c r="GF1004" s="56"/>
      <c r="GG1004" s="56"/>
      <c r="GH1004" s="56"/>
      <c r="GI1004" s="56"/>
      <c r="GJ1004" s="56"/>
      <c r="GK1004" s="608"/>
      <c r="GL1004" s="608"/>
      <c r="GM1004" s="56"/>
      <c r="GN1004" s="56"/>
      <c r="GO1004" s="56"/>
      <c r="GP1004" s="56"/>
      <c r="GQ1004" s="56"/>
      <c r="GR1004" s="56"/>
      <c r="GS1004" s="56"/>
      <c r="GT1004" s="56"/>
      <c r="GU1004" s="56"/>
      <c r="GV1004" s="56"/>
      <c r="GW1004" s="56"/>
      <c r="GX1004" s="629"/>
      <c r="GY1004" s="630"/>
      <c r="GZ1004" s="56"/>
      <c r="HA1004" s="56"/>
      <c r="HB1004" s="56"/>
      <c r="HC1004" s="56"/>
      <c r="HD1004" s="56"/>
      <c r="HE1004" s="56"/>
      <c r="HF1004" s="56"/>
      <c r="HG1004" s="56"/>
      <c r="HH1004" s="56"/>
      <c r="HI1004" s="56"/>
      <c r="HJ1004" s="56"/>
      <c r="HK1004" s="56"/>
      <c r="HL1004" s="56"/>
      <c r="HM1004" s="56"/>
      <c r="HN1004" s="56"/>
      <c r="HO1004" s="56"/>
      <c r="HP1004" s="56"/>
      <c r="HQ1004" s="56"/>
      <c r="HR1004" s="56"/>
      <c r="HS1004" s="56"/>
      <c r="HT1004" s="630"/>
      <c r="HU1004" s="630"/>
      <c r="HV1004" s="56"/>
      <c r="HW1004" s="56"/>
      <c r="HX1004" s="56"/>
      <c r="HY1004" s="56"/>
      <c r="HZ1004" s="56"/>
      <c r="IA1004" s="56"/>
      <c r="IB1004" s="56"/>
      <c r="IC1004" s="56"/>
      <c r="ID1004" s="56"/>
      <c r="IE1004" s="56"/>
      <c r="IF1004" s="56"/>
      <c r="IG1004" s="56"/>
      <c r="IH1004" s="56"/>
      <c r="II1004" s="56"/>
      <c r="IJ1004" s="56"/>
      <c r="IK1004" s="56"/>
      <c r="IL1004" s="56"/>
      <c r="IM1004" s="56"/>
      <c r="IN1004" s="56"/>
      <c r="IO1004" s="56"/>
      <c r="IP1004" s="56"/>
      <c r="IQ1004" s="56"/>
      <c r="IR1004" s="56"/>
      <c r="IS1004" s="56"/>
      <c r="IT1004" s="56"/>
      <c r="IU1004" s="56"/>
      <c r="IV1004" s="56"/>
      <c r="IW1004" s="56"/>
      <c r="IX1004" s="56"/>
      <c r="IY1004" s="56"/>
      <c r="IZ1004" s="56"/>
      <c r="JA1004" s="56"/>
      <c r="JB1004" s="56"/>
    </row>
    <row r="1005" spans="168:262" ht="19" hidden="1" customHeight="1">
      <c r="FL1005" s="56"/>
      <c r="FM1005" s="56"/>
      <c r="FN1005" s="56"/>
      <c r="FO1005" s="56"/>
      <c r="FP1005" s="1228"/>
      <c r="FQ1005" s="56"/>
      <c r="FR1005" s="56"/>
      <c r="FS1005" s="56"/>
      <c r="FT1005" s="608"/>
      <c r="FU1005" s="608"/>
      <c r="FV1005" s="56"/>
      <c r="FW1005" s="56"/>
      <c r="FX1005" s="56"/>
      <c r="FY1005" s="56"/>
      <c r="FZ1005" s="56"/>
      <c r="GA1005" s="56"/>
      <c r="GB1005" s="56"/>
      <c r="GC1005" s="56"/>
      <c r="GD1005" s="56"/>
      <c r="GE1005" s="608"/>
      <c r="GF1005" s="56"/>
      <c r="GG1005" s="56"/>
      <c r="GH1005" s="56"/>
      <c r="GI1005" s="56"/>
      <c r="GJ1005" s="56"/>
      <c r="GK1005" s="608"/>
      <c r="GL1005" s="608"/>
      <c r="GM1005" s="56"/>
      <c r="GN1005" s="56"/>
      <c r="GO1005" s="56"/>
      <c r="GP1005" s="56"/>
      <c r="GQ1005" s="56"/>
      <c r="GR1005" s="56"/>
      <c r="GS1005" s="56"/>
      <c r="GT1005" s="56"/>
      <c r="GU1005" s="56"/>
      <c r="GV1005" s="56"/>
      <c r="GW1005" s="56"/>
      <c r="GX1005" s="629"/>
      <c r="GY1005" s="630"/>
      <c r="GZ1005" s="56"/>
      <c r="HA1005" s="56"/>
      <c r="HB1005" s="56"/>
      <c r="HC1005" s="56"/>
      <c r="HD1005" s="56"/>
      <c r="HE1005" s="56"/>
      <c r="HF1005" s="56"/>
      <c r="HG1005" s="56"/>
      <c r="HH1005" s="56"/>
      <c r="HI1005" s="56"/>
      <c r="HJ1005" s="56"/>
      <c r="HK1005" s="56"/>
      <c r="HL1005" s="56"/>
      <c r="HM1005" s="56"/>
      <c r="HN1005" s="56"/>
      <c r="HO1005" s="56"/>
      <c r="HP1005" s="56"/>
      <c r="HQ1005" s="56"/>
      <c r="HR1005" s="56"/>
      <c r="HS1005" s="56"/>
      <c r="HT1005" s="630"/>
      <c r="HU1005" s="630"/>
      <c r="HV1005" s="56"/>
      <c r="HW1005" s="56"/>
      <c r="HX1005" s="56"/>
      <c r="HY1005" s="56"/>
      <c r="HZ1005" s="56"/>
      <c r="IA1005" s="56"/>
      <c r="IB1005" s="56"/>
      <c r="IC1005" s="56"/>
      <c r="ID1005" s="56"/>
      <c r="IE1005" s="56"/>
      <c r="IF1005" s="56"/>
      <c r="IG1005" s="56"/>
      <c r="IH1005" s="56"/>
      <c r="II1005" s="56"/>
      <c r="IJ1005" s="56"/>
      <c r="IK1005" s="56"/>
      <c r="IL1005" s="56"/>
      <c r="IM1005" s="56"/>
      <c r="IN1005" s="56"/>
      <c r="IO1005" s="56"/>
      <c r="IP1005" s="56"/>
      <c r="IQ1005" s="56"/>
      <c r="IR1005" s="56"/>
      <c r="IS1005" s="56"/>
      <c r="IT1005" s="56"/>
      <c r="IU1005" s="56"/>
      <c r="IV1005" s="56"/>
      <c r="IW1005" s="56"/>
      <c r="IX1005" s="56"/>
      <c r="IY1005" s="56"/>
      <c r="IZ1005" s="56"/>
      <c r="JA1005" s="56"/>
      <c r="JB1005" s="56"/>
    </row>
    <row r="1006" spans="168:262" ht="19" hidden="1" customHeight="1">
      <c r="FL1006" s="56"/>
      <c r="FM1006" s="56"/>
      <c r="FN1006" s="56"/>
      <c r="FO1006" s="56"/>
      <c r="FP1006" s="1228"/>
      <c r="FQ1006" s="56"/>
      <c r="FR1006" s="56"/>
      <c r="FS1006" s="56"/>
      <c r="FT1006" s="608"/>
      <c r="FU1006" s="608"/>
      <c r="FV1006" s="56"/>
      <c r="FW1006" s="56"/>
      <c r="FX1006" s="56"/>
      <c r="FY1006" s="56"/>
      <c r="FZ1006" s="56"/>
      <c r="GA1006" s="56"/>
      <c r="GB1006" s="56"/>
      <c r="GC1006" s="56"/>
      <c r="GD1006" s="56"/>
      <c r="GE1006" s="608"/>
      <c r="GF1006" s="56"/>
      <c r="GG1006" s="56"/>
      <c r="GH1006" s="56"/>
      <c r="GI1006" s="56"/>
      <c r="GJ1006" s="56"/>
      <c r="GK1006" s="608"/>
      <c r="GL1006" s="608"/>
      <c r="GM1006" s="56"/>
      <c r="GN1006" s="56"/>
      <c r="GO1006" s="56"/>
      <c r="GP1006" s="56"/>
      <c r="GQ1006" s="56"/>
      <c r="GR1006" s="56"/>
      <c r="GS1006" s="56"/>
      <c r="GT1006" s="56"/>
      <c r="GU1006" s="56"/>
      <c r="GV1006" s="56"/>
      <c r="GW1006" s="56"/>
      <c r="GX1006" s="629"/>
      <c r="GY1006" s="630"/>
      <c r="GZ1006" s="56"/>
      <c r="HA1006" s="56"/>
      <c r="HB1006" s="56"/>
      <c r="HC1006" s="56"/>
      <c r="HD1006" s="56"/>
      <c r="HE1006" s="56"/>
      <c r="HF1006" s="56"/>
      <c r="HG1006" s="56"/>
      <c r="HH1006" s="56"/>
      <c r="HI1006" s="56"/>
      <c r="HJ1006" s="56"/>
      <c r="HK1006" s="56"/>
      <c r="HL1006" s="56"/>
      <c r="HM1006" s="56"/>
      <c r="HN1006" s="56"/>
      <c r="HO1006" s="56"/>
      <c r="HP1006" s="56"/>
      <c r="HQ1006" s="56"/>
      <c r="HR1006" s="56"/>
      <c r="HS1006" s="56"/>
      <c r="HT1006" s="630"/>
      <c r="HU1006" s="630"/>
      <c r="HV1006" s="56"/>
      <c r="HW1006" s="56"/>
      <c r="HX1006" s="56"/>
      <c r="HY1006" s="56"/>
      <c r="HZ1006" s="56"/>
      <c r="IA1006" s="56"/>
      <c r="IB1006" s="56"/>
      <c r="IC1006" s="56"/>
      <c r="ID1006" s="56"/>
      <c r="IE1006" s="56"/>
      <c r="IF1006" s="56"/>
      <c r="IG1006" s="56"/>
      <c r="IH1006" s="56"/>
      <c r="II1006" s="56"/>
      <c r="IJ1006" s="56"/>
      <c r="IK1006" s="56"/>
      <c r="IL1006" s="56"/>
      <c r="IM1006" s="56"/>
      <c r="IN1006" s="56"/>
      <c r="IO1006" s="56"/>
      <c r="IP1006" s="56"/>
      <c r="IQ1006" s="56"/>
      <c r="IR1006" s="56"/>
      <c r="IS1006" s="56"/>
      <c r="IT1006" s="56"/>
      <c r="IU1006" s="56"/>
      <c r="IV1006" s="56"/>
      <c r="IW1006" s="56"/>
      <c r="IX1006" s="56"/>
      <c r="IY1006" s="56"/>
      <c r="IZ1006" s="56"/>
      <c r="JA1006" s="56"/>
      <c r="JB1006" s="56"/>
    </row>
    <row r="1007" spans="168:262" ht="19" hidden="1" customHeight="1">
      <c r="FL1007" s="56"/>
      <c r="FM1007" s="56"/>
      <c r="FN1007" s="56"/>
      <c r="FO1007" s="56"/>
      <c r="FP1007" s="1228"/>
      <c r="FQ1007" s="56"/>
      <c r="FR1007" s="56"/>
      <c r="FS1007" s="56"/>
      <c r="FT1007" s="608"/>
      <c r="FU1007" s="608"/>
      <c r="FV1007" s="56"/>
      <c r="FW1007" s="56"/>
      <c r="FX1007" s="56"/>
      <c r="FY1007" s="56"/>
      <c r="FZ1007" s="56"/>
      <c r="GA1007" s="56"/>
      <c r="GB1007" s="56"/>
      <c r="GC1007" s="56"/>
      <c r="GD1007" s="56"/>
      <c r="GE1007" s="608"/>
      <c r="GF1007" s="56"/>
      <c r="GG1007" s="56"/>
      <c r="GH1007" s="56"/>
      <c r="GI1007" s="56"/>
      <c r="GJ1007" s="56"/>
      <c r="GK1007" s="608"/>
      <c r="GL1007" s="608"/>
      <c r="GM1007" s="56"/>
      <c r="GN1007" s="56"/>
      <c r="GO1007" s="56"/>
      <c r="GP1007" s="56"/>
      <c r="GQ1007" s="56"/>
      <c r="GR1007" s="56"/>
      <c r="GS1007" s="56"/>
      <c r="GT1007" s="56"/>
      <c r="GU1007" s="56"/>
      <c r="GV1007" s="56"/>
      <c r="GW1007" s="56"/>
      <c r="GX1007" s="629"/>
      <c r="GY1007" s="630"/>
      <c r="GZ1007" s="56"/>
      <c r="HA1007" s="56"/>
      <c r="HB1007" s="56"/>
      <c r="HC1007" s="56"/>
      <c r="HD1007" s="56"/>
      <c r="HE1007" s="56"/>
      <c r="HF1007" s="56"/>
      <c r="HG1007" s="56"/>
      <c r="HH1007" s="56"/>
      <c r="HI1007" s="56"/>
      <c r="HJ1007" s="56"/>
      <c r="HK1007" s="56"/>
      <c r="HL1007" s="56"/>
      <c r="HM1007" s="56"/>
      <c r="HN1007" s="56"/>
      <c r="HO1007" s="56"/>
      <c r="HP1007" s="56"/>
      <c r="HQ1007" s="56"/>
      <c r="HR1007" s="56"/>
      <c r="HS1007" s="56"/>
      <c r="HT1007" s="630"/>
      <c r="HU1007" s="630"/>
      <c r="HV1007" s="56"/>
      <c r="HW1007" s="56"/>
      <c r="HX1007" s="56"/>
      <c r="HY1007" s="56"/>
      <c r="HZ1007" s="56"/>
      <c r="IA1007" s="56"/>
      <c r="IB1007" s="56"/>
      <c r="IC1007" s="56"/>
      <c r="ID1007" s="56"/>
      <c r="IE1007" s="56"/>
      <c r="IF1007" s="56"/>
      <c r="IG1007" s="56"/>
      <c r="IH1007" s="56"/>
      <c r="II1007" s="56"/>
      <c r="IJ1007" s="56"/>
      <c r="IK1007" s="56"/>
      <c r="IL1007" s="56"/>
      <c r="IM1007" s="56"/>
      <c r="IN1007" s="56"/>
      <c r="IO1007" s="56"/>
      <c r="IP1007" s="56"/>
      <c r="IQ1007" s="56"/>
      <c r="IR1007" s="56"/>
      <c r="IS1007" s="56"/>
      <c r="IT1007" s="56"/>
      <c r="IU1007" s="56"/>
      <c r="IV1007" s="56"/>
      <c r="IW1007" s="56"/>
      <c r="IX1007" s="56"/>
      <c r="IY1007" s="56"/>
      <c r="IZ1007" s="56"/>
      <c r="JA1007" s="56"/>
      <c r="JB1007" s="56"/>
    </row>
    <row r="1008" spans="168:262" ht="19" hidden="1" customHeight="1">
      <c r="FL1008" s="56"/>
      <c r="FM1008" s="56"/>
      <c r="FN1008" s="56"/>
      <c r="FO1008" s="56"/>
      <c r="FP1008" s="1228"/>
      <c r="FQ1008" s="56"/>
      <c r="FR1008" s="56"/>
      <c r="FS1008" s="56"/>
      <c r="FT1008" s="608"/>
      <c r="FU1008" s="608"/>
      <c r="FV1008" s="56"/>
      <c r="FW1008" s="56"/>
      <c r="FX1008" s="56"/>
      <c r="FY1008" s="56"/>
      <c r="FZ1008" s="56"/>
      <c r="GA1008" s="56"/>
      <c r="GB1008" s="56"/>
      <c r="GC1008" s="56"/>
      <c r="GD1008" s="56"/>
      <c r="GE1008" s="608"/>
      <c r="GF1008" s="56"/>
      <c r="GG1008" s="56"/>
      <c r="GH1008" s="56"/>
      <c r="GI1008" s="56"/>
      <c r="GJ1008" s="56"/>
      <c r="GK1008" s="608"/>
      <c r="GL1008" s="608"/>
      <c r="GM1008" s="56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56"/>
      <c r="GX1008" s="629"/>
      <c r="GY1008" s="630"/>
      <c r="GZ1008" s="56"/>
      <c r="HA1008" s="56"/>
      <c r="HB1008" s="56"/>
      <c r="HC1008" s="56"/>
      <c r="HD1008" s="56"/>
      <c r="HE1008" s="56"/>
      <c r="HF1008" s="56"/>
      <c r="HG1008" s="56"/>
      <c r="HH1008" s="56"/>
      <c r="HI1008" s="56"/>
      <c r="HJ1008" s="56"/>
      <c r="HK1008" s="56"/>
      <c r="HL1008" s="56"/>
      <c r="HM1008" s="56"/>
      <c r="HN1008" s="56"/>
      <c r="HO1008" s="56"/>
      <c r="HP1008" s="56"/>
      <c r="HQ1008" s="56"/>
      <c r="HR1008" s="56"/>
      <c r="HS1008" s="56"/>
      <c r="HT1008" s="630"/>
      <c r="HU1008" s="630"/>
      <c r="HV1008" s="56"/>
      <c r="HW1008" s="56"/>
      <c r="HX1008" s="56"/>
      <c r="HY1008" s="56"/>
      <c r="HZ1008" s="56"/>
      <c r="IA1008" s="56"/>
      <c r="IB1008" s="56"/>
      <c r="IC1008" s="56"/>
      <c r="ID1008" s="56"/>
      <c r="IE1008" s="56"/>
      <c r="IF1008" s="56"/>
      <c r="IG1008" s="56"/>
      <c r="IH1008" s="56"/>
      <c r="II1008" s="56"/>
      <c r="IJ1008" s="56"/>
      <c r="IK1008" s="56"/>
      <c r="IL1008" s="56"/>
      <c r="IM1008" s="56"/>
      <c r="IN1008" s="56"/>
      <c r="IO1008" s="56"/>
      <c r="IP1008" s="56"/>
      <c r="IQ1008" s="56"/>
      <c r="IR1008" s="56"/>
      <c r="IS1008" s="56"/>
      <c r="IT1008" s="56"/>
      <c r="IU1008" s="56"/>
      <c r="IV1008" s="56"/>
      <c r="IW1008" s="56"/>
      <c r="IX1008" s="56"/>
      <c r="IY1008" s="56"/>
      <c r="IZ1008" s="56"/>
      <c r="JA1008" s="56"/>
      <c r="JB1008" s="56"/>
    </row>
    <row r="1009" spans="168:262" ht="19" hidden="1" customHeight="1">
      <c r="FL1009" s="56"/>
      <c r="FM1009" s="56"/>
      <c r="FN1009" s="56"/>
      <c r="FO1009" s="56"/>
      <c r="FP1009" s="1228"/>
      <c r="FQ1009" s="56"/>
      <c r="FR1009" s="56"/>
      <c r="FS1009" s="56"/>
      <c r="FT1009" s="608"/>
      <c r="FU1009" s="608"/>
      <c r="FV1009" s="56"/>
      <c r="FW1009" s="56"/>
      <c r="FX1009" s="56"/>
      <c r="FY1009" s="56"/>
      <c r="FZ1009" s="56"/>
      <c r="GA1009" s="56"/>
      <c r="GB1009" s="56"/>
      <c r="GC1009" s="56"/>
      <c r="GD1009" s="56"/>
      <c r="GE1009" s="608"/>
      <c r="GF1009" s="56"/>
      <c r="GG1009" s="56"/>
      <c r="GH1009" s="56"/>
      <c r="GI1009" s="56"/>
      <c r="GJ1009" s="56"/>
      <c r="GK1009" s="608"/>
      <c r="GL1009" s="608"/>
      <c r="GM1009" s="56"/>
      <c r="GN1009" s="56"/>
      <c r="GO1009" s="56"/>
      <c r="GP1009" s="56"/>
      <c r="GQ1009" s="56"/>
      <c r="GR1009" s="56"/>
      <c r="GS1009" s="56"/>
      <c r="GT1009" s="56"/>
      <c r="GU1009" s="56"/>
      <c r="GV1009" s="56"/>
      <c r="GW1009" s="56"/>
      <c r="GX1009" s="629"/>
      <c r="GY1009" s="630"/>
      <c r="GZ1009" s="56"/>
      <c r="HA1009" s="56"/>
      <c r="HB1009" s="56"/>
      <c r="HC1009" s="56"/>
      <c r="HD1009" s="56"/>
      <c r="HE1009" s="56"/>
      <c r="HF1009" s="56"/>
      <c r="HG1009" s="56"/>
      <c r="HH1009" s="56"/>
      <c r="HI1009" s="56"/>
      <c r="HJ1009" s="56"/>
      <c r="HK1009" s="56"/>
      <c r="HL1009" s="56"/>
      <c r="HM1009" s="56"/>
      <c r="HN1009" s="56"/>
      <c r="HO1009" s="56"/>
      <c r="HP1009" s="56"/>
      <c r="HQ1009" s="56"/>
      <c r="HR1009" s="56"/>
      <c r="HS1009" s="56"/>
      <c r="HT1009" s="630"/>
      <c r="HU1009" s="630"/>
      <c r="HV1009" s="56"/>
      <c r="HW1009" s="56"/>
      <c r="HX1009" s="56"/>
      <c r="HY1009" s="56"/>
      <c r="HZ1009" s="56"/>
      <c r="IA1009" s="56"/>
      <c r="IB1009" s="56"/>
      <c r="IC1009" s="56"/>
      <c r="ID1009" s="56"/>
      <c r="IE1009" s="56"/>
      <c r="IF1009" s="56"/>
      <c r="IG1009" s="56"/>
      <c r="IH1009" s="56"/>
      <c r="II1009" s="56"/>
      <c r="IJ1009" s="56"/>
      <c r="IK1009" s="56"/>
      <c r="IL1009" s="56"/>
      <c r="IM1009" s="56"/>
      <c r="IN1009" s="56"/>
      <c r="IO1009" s="56"/>
      <c r="IP1009" s="56"/>
      <c r="IQ1009" s="56"/>
      <c r="IR1009" s="56"/>
      <c r="IS1009" s="56"/>
      <c r="IT1009" s="56"/>
      <c r="IU1009" s="56"/>
      <c r="IV1009" s="56"/>
      <c r="IW1009" s="56"/>
      <c r="IX1009" s="56"/>
      <c r="IY1009" s="56"/>
      <c r="IZ1009" s="56"/>
      <c r="JA1009" s="56"/>
      <c r="JB1009" s="56"/>
    </row>
    <row r="1010" spans="168:262" ht="19" hidden="1" customHeight="1">
      <c r="FL1010" s="56"/>
      <c r="FM1010" s="56"/>
      <c r="FN1010" s="56"/>
      <c r="FO1010" s="56"/>
      <c r="FP1010" s="1228"/>
      <c r="FQ1010" s="56"/>
      <c r="FR1010" s="56"/>
      <c r="FS1010" s="56"/>
      <c r="FT1010" s="608"/>
      <c r="FU1010" s="608"/>
      <c r="FV1010" s="56"/>
      <c r="FW1010" s="56"/>
      <c r="FX1010" s="56"/>
      <c r="FY1010" s="56"/>
      <c r="FZ1010" s="56"/>
      <c r="GA1010" s="56"/>
      <c r="GB1010" s="56"/>
      <c r="GC1010" s="56"/>
      <c r="GD1010" s="56"/>
      <c r="GE1010" s="608"/>
      <c r="GF1010" s="56"/>
      <c r="GG1010" s="56"/>
      <c r="GH1010" s="56"/>
      <c r="GI1010" s="56"/>
      <c r="GJ1010" s="56"/>
      <c r="GK1010" s="608"/>
      <c r="GL1010" s="608"/>
      <c r="GM1010" s="56"/>
      <c r="GN1010" s="56"/>
      <c r="GO1010" s="56"/>
      <c r="GP1010" s="56"/>
      <c r="GQ1010" s="56"/>
      <c r="GR1010" s="56"/>
      <c r="GS1010" s="56"/>
      <c r="GT1010" s="56"/>
      <c r="GU1010" s="56"/>
      <c r="GV1010" s="56"/>
      <c r="GW1010" s="56"/>
      <c r="GX1010" s="629"/>
      <c r="GY1010" s="630"/>
      <c r="GZ1010" s="56"/>
      <c r="HA1010" s="56"/>
      <c r="HB1010" s="56"/>
      <c r="HC1010" s="56"/>
      <c r="HD1010" s="56"/>
      <c r="HE1010" s="56"/>
      <c r="HF1010" s="56"/>
      <c r="HG1010" s="56"/>
      <c r="HH1010" s="56"/>
      <c r="HI1010" s="56"/>
      <c r="HJ1010" s="56"/>
      <c r="HK1010" s="56"/>
      <c r="HL1010" s="56"/>
      <c r="HM1010" s="56"/>
      <c r="HN1010" s="56"/>
      <c r="HO1010" s="56"/>
      <c r="HP1010" s="56"/>
      <c r="HQ1010" s="56"/>
      <c r="HR1010" s="56"/>
      <c r="HS1010" s="56"/>
      <c r="HT1010" s="630"/>
      <c r="HU1010" s="630"/>
      <c r="HV1010" s="56"/>
      <c r="HW1010" s="56"/>
      <c r="HX1010" s="56"/>
      <c r="HY1010" s="56"/>
      <c r="HZ1010" s="56"/>
      <c r="IA1010" s="56"/>
      <c r="IB1010" s="56"/>
      <c r="IC1010" s="56"/>
      <c r="ID1010" s="56"/>
      <c r="IE1010" s="56"/>
      <c r="IF1010" s="56"/>
      <c r="IG1010" s="56"/>
      <c r="IH1010" s="56"/>
      <c r="II1010" s="56"/>
      <c r="IJ1010" s="56"/>
      <c r="IK1010" s="56"/>
      <c r="IL1010" s="56"/>
      <c r="IM1010" s="56"/>
      <c r="IN1010" s="56"/>
      <c r="IO1010" s="56"/>
      <c r="IP1010" s="56"/>
      <c r="IQ1010" s="56"/>
      <c r="IR1010" s="56"/>
      <c r="IS1010" s="56"/>
      <c r="IT1010" s="56"/>
      <c r="IU1010" s="56"/>
      <c r="IV1010" s="56"/>
      <c r="IW1010" s="56"/>
      <c r="IX1010" s="56"/>
      <c r="IY1010" s="56"/>
      <c r="IZ1010" s="56"/>
      <c r="JA1010" s="56"/>
      <c r="JB1010" s="56"/>
    </row>
    <row r="1011" spans="168:262" ht="19" hidden="1" customHeight="1">
      <c r="FL1011" s="56"/>
      <c r="FM1011" s="56"/>
      <c r="FN1011" s="56"/>
      <c r="FO1011" s="56"/>
      <c r="FP1011" s="1228"/>
      <c r="FQ1011" s="56"/>
      <c r="FR1011" s="56"/>
      <c r="FS1011" s="56"/>
      <c r="FT1011" s="608"/>
      <c r="FU1011" s="608"/>
      <c r="FV1011" s="56"/>
      <c r="FW1011" s="56"/>
      <c r="FX1011" s="56"/>
      <c r="FY1011" s="56"/>
      <c r="FZ1011" s="56"/>
      <c r="GA1011" s="56"/>
      <c r="GB1011" s="56"/>
      <c r="GC1011" s="56"/>
      <c r="GD1011" s="56"/>
      <c r="GE1011" s="608"/>
      <c r="GF1011" s="56"/>
      <c r="GG1011" s="56"/>
      <c r="GH1011" s="56"/>
      <c r="GI1011" s="56"/>
      <c r="GJ1011" s="56"/>
      <c r="GK1011" s="608"/>
      <c r="GL1011" s="608"/>
      <c r="GM1011" s="56"/>
      <c r="GN1011" s="56"/>
      <c r="GO1011" s="56"/>
      <c r="GP1011" s="56"/>
      <c r="GQ1011" s="56"/>
      <c r="GR1011" s="56"/>
      <c r="GS1011" s="56"/>
      <c r="GT1011" s="56"/>
      <c r="GU1011" s="56"/>
      <c r="GV1011" s="56"/>
      <c r="GW1011" s="56"/>
      <c r="GX1011" s="629"/>
      <c r="GY1011" s="630"/>
      <c r="GZ1011" s="56"/>
      <c r="HA1011" s="56"/>
      <c r="HB1011" s="56"/>
      <c r="HC1011" s="56"/>
      <c r="HD1011" s="56"/>
      <c r="HE1011" s="56"/>
      <c r="HF1011" s="56"/>
      <c r="HG1011" s="56"/>
      <c r="HH1011" s="56"/>
      <c r="HI1011" s="56"/>
      <c r="HJ1011" s="56"/>
      <c r="HK1011" s="56"/>
      <c r="HL1011" s="56"/>
      <c r="HM1011" s="56"/>
      <c r="HN1011" s="56"/>
      <c r="HO1011" s="56"/>
      <c r="HP1011" s="56"/>
      <c r="HQ1011" s="56"/>
      <c r="HR1011" s="56"/>
      <c r="HS1011" s="56"/>
      <c r="HT1011" s="630"/>
      <c r="HU1011" s="630"/>
      <c r="HV1011" s="56"/>
      <c r="HW1011" s="56"/>
      <c r="HX1011" s="56"/>
      <c r="HY1011" s="56"/>
      <c r="HZ1011" s="56"/>
      <c r="IA1011" s="56"/>
      <c r="IB1011" s="56"/>
      <c r="IC1011" s="56"/>
      <c r="ID1011" s="56"/>
      <c r="IE1011" s="56"/>
      <c r="IF1011" s="56"/>
      <c r="IG1011" s="56"/>
      <c r="IH1011" s="56"/>
      <c r="II1011" s="56"/>
      <c r="IJ1011" s="56"/>
      <c r="IK1011" s="56"/>
      <c r="IL1011" s="56"/>
      <c r="IM1011" s="56"/>
      <c r="IN1011" s="56"/>
      <c r="IO1011" s="56"/>
      <c r="IP1011" s="56"/>
      <c r="IQ1011" s="56"/>
      <c r="IR1011" s="56"/>
      <c r="IS1011" s="56"/>
      <c r="IT1011" s="56"/>
      <c r="IU1011" s="56"/>
      <c r="IV1011" s="56"/>
      <c r="IW1011" s="56"/>
      <c r="IX1011" s="56"/>
      <c r="IY1011" s="56"/>
      <c r="IZ1011" s="56"/>
      <c r="JA1011" s="56"/>
      <c r="JB1011" s="56"/>
    </row>
    <row r="1012" spans="168:262" ht="19" hidden="1" customHeight="1">
      <c r="FL1012" s="56"/>
      <c r="FM1012" s="56"/>
      <c r="FN1012" s="56"/>
      <c r="FO1012" s="56"/>
      <c r="FP1012" s="1228"/>
      <c r="FQ1012" s="56"/>
      <c r="FR1012" s="56"/>
      <c r="FS1012" s="56"/>
      <c r="FT1012" s="608"/>
      <c r="FU1012" s="608"/>
      <c r="FV1012" s="56"/>
      <c r="FW1012" s="56"/>
      <c r="FX1012" s="56"/>
      <c r="FY1012" s="56"/>
      <c r="FZ1012" s="56"/>
      <c r="GA1012" s="56"/>
      <c r="GB1012" s="56"/>
      <c r="GC1012" s="56"/>
      <c r="GD1012" s="56"/>
      <c r="GE1012" s="608"/>
      <c r="GF1012" s="56"/>
      <c r="GG1012" s="56"/>
      <c r="GH1012" s="56"/>
      <c r="GI1012" s="56"/>
      <c r="GJ1012" s="56"/>
      <c r="GK1012" s="608"/>
      <c r="GL1012" s="608"/>
      <c r="GM1012" s="56"/>
      <c r="GN1012" s="56"/>
      <c r="GO1012" s="56"/>
      <c r="GP1012" s="56"/>
      <c r="GQ1012" s="56"/>
      <c r="GR1012" s="56"/>
      <c r="GS1012" s="56"/>
      <c r="GT1012" s="56"/>
      <c r="GU1012" s="56"/>
      <c r="GV1012" s="56"/>
      <c r="GW1012" s="56"/>
      <c r="GX1012" s="629"/>
      <c r="GY1012" s="630"/>
      <c r="GZ1012" s="56"/>
      <c r="HA1012" s="56"/>
      <c r="HB1012" s="56"/>
      <c r="HC1012" s="56"/>
      <c r="HD1012" s="56"/>
      <c r="HE1012" s="56"/>
      <c r="HF1012" s="56"/>
      <c r="HG1012" s="56"/>
      <c r="HH1012" s="56"/>
      <c r="HI1012" s="56"/>
      <c r="HJ1012" s="56"/>
      <c r="HK1012" s="56"/>
      <c r="HL1012" s="56"/>
      <c r="HM1012" s="56"/>
      <c r="HN1012" s="56"/>
      <c r="HO1012" s="56"/>
      <c r="HP1012" s="56"/>
      <c r="HQ1012" s="56"/>
      <c r="HR1012" s="56"/>
      <c r="HS1012" s="56"/>
      <c r="HT1012" s="630"/>
      <c r="HU1012" s="630"/>
      <c r="HV1012" s="56"/>
      <c r="HW1012" s="56"/>
      <c r="HX1012" s="56"/>
      <c r="HY1012" s="56"/>
      <c r="HZ1012" s="56"/>
      <c r="IA1012" s="56"/>
      <c r="IB1012" s="56"/>
      <c r="IC1012" s="56"/>
      <c r="ID1012" s="56"/>
      <c r="IE1012" s="56"/>
      <c r="IF1012" s="56"/>
      <c r="IG1012" s="56"/>
      <c r="IH1012" s="56"/>
      <c r="II1012" s="56"/>
      <c r="IJ1012" s="56"/>
      <c r="IK1012" s="56"/>
      <c r="IL1012" s="56"/>
      <c r="IM1012" s="56"/>
      <c r="IN1012" s="56"/>
      <c r="IO1012" s="56"/>
      <c r="IP1012" s="56"/>
      <c r="IQ1012" s="56"/>
      <c r="IR1012" s="56"/>
      <c r="IS1012" s="56"/>
      <c r="IT1012" s="56"/>
      <c r="IU1012" s="56"/>
      <c r="IV1012" s="56"/>
      <c r="IW1012" s="56"/>
      <c r="IX1012" s="56"/>
      <c r="IY1012" s="56"/>
      <c r="IZ1012" s="56"/>
      <c r="JA1012" s="56"/>
      <c r="JB1012" s="56"/>
    </row>
    <row r="1013" spans="168:262" ht="19" hidden="1" customHeight="1">
      <c r="FL1013" s="56"/>
      <c r="FM1013" s="56"/>
      <c r="FN1013" s="56"/>
      <c r="FO1013" s="56"/>
      <c r="FP1013" s="1228"/>
      <c r="FQ1013" s="56"/>
      <c r="FR1013" s="56"/>
      <c r="FS1013" s="56"/>
      <c r="FT1013" s="608"/>
      <c r="FU1013" s="608"/>
      <c r="FV1013" s="56"/>
      <c r="FW1013" s="56"/>
      <c r="FX1013" s="56"/>
      <c r="FY1013" s="56"/>
      <c r="FZ1013" s="56"/>
      <c r="GA1013" s="56"/>
      <c r="GB1013" s="56"/>
      <c r="GC1013" s="56"/>
      <c r="GD1013" s="56"/>
      <c r="GE1013" s="608"/>
      <c r="GF1013" s="56"/>
      <c r="GG1013" s="56"/>
      <c r="GH1013" s="56"/>
      <c r="GI1013" s="56"/>
      <c r="GJ1013" s="56"/>
      <c r="GK1013" s="608"/>
      <c r="GL1013" s="608"/>
      <c r="GM1013" s="56"/>
      <c r="GN1013" s="56"/>
      <c r="GO1013" s="56"/>
      <c r="GP1013" s="56"/>
      <c r="GQ1013" s="56"/>
      <c r="GR1013" s="56"/>
      <c r="GS1013" s="56"/>
      <c r="GT1013" s="56"/>
      <c r="GU1013" s="56"/>
      <c r="GV1013" s="56"/>
      <c r="GW1013" s="56"/>
      <c r="GX1013" s="629"/>
      <c r="GY1013" s="630"/>
      <c r="GZ1013" s="56"/>
      <c r="HA1013" s="56"/>
      <c r="HB1013" s="56"/>
      <c r="HC1013" s="56"/>
      <c r="HD1013" s="56"/>
      <c r="HE1013" s="56"/>
      <c r="HF1013" s="56"/>
      <c r="HG1013" s="56"/>
      <c r="HH1013" s="56"/>
      <c r="HI1013" s="56"/>
      <c r="HJ1013" s="56"/>
      <c r="HK1013" s="56"/>
      <c r="HL1013" s="56"/>
      <c r="HM1013" s="56"/>
      <c r="HN1013" s="56"/>
      <c r="HO1013" s="56"/>
      <c r="HP1013" s="56"/>
      <c r="HQ1013" s="56"/>
      <c r="HR1013" s="56"/>
      <c r="HS1013" s="56"/>
      <c r="HT1013" s="630"/>
      <c r="HU1013" s="630"/>
      <c r="HV1013" s="56"/>
      <c r="HW1013" s="56"/>
      <c r="HX1013" s="56"/>
      <c r="HY1013" s="56"/>
      <c r="HZ1013" s="56"/>
      <c r="IA1013" s="56"/>
      <c r="IB1013" s="56"/>
      <c r="IC1013" s="56"/>
      <c r="ID1013" s="56"/>
      <c r="IE1013" s="56"/>
      <c r="IF1013" s="56"/>
      <c r="IG1013" s="56"/>
      <c r="IH1013" s="56"/>
      <c r="II1013" s="56"/>
      <c r="IJ1013" s="56"/>
      <c r="IK1013" s="56"/>
      <c r="IL1013" s="56"/>
      <c r="IM1013" s="56"/>
      <c r="IN1013" s="56"/>
      <c r="IO1013" s="56"/>
      <c r="IP1013" s="56"/>
      <c r="IQ1013" s="56"/>
      <c r="IR1013" s="56"/>
      <c r="IS1013" s="56"/>
      <c r="IT1013" s="56"/>
      <c r="IU1013" s="56"/>
      <c r="IV1013" s="56"/>
      <c r="IW1013" s="56"/>
      <c r="IX1013" s="56"/>
      <c r="IY1013" s="56"/>
      <c r="IZ1013" s="56"/>
      <c r="JA1013" s="56"/>
      <c r="JB1013" s="56"/>
    </row>
    <row r="1014" spans="168:262" ht="19" hidden="1" customHeight="1">
      <c r="FL1014" s="56"/>
      <c r="FM1014" s="56"/>
      <c r="FN1014" s="56"/>
      <c r="FO1014" s="56"/>
      <c r="FP1014" s="1228"/>
      <c r="FQ1014" s="56"/>
      <c r="FR1014" s="56"/>
      <c r="FS1014" s="56"/>
      <c r="FT1014" s="608"/>
      <c r="FU1014" s="608"/>
      <c r="FV1014" s="56"/>
      <c r="FW1014" s="56"/>
      <c r="FX1014" s="56"/>
      <c r="FY1014" s="56"/>
      <c r="FZ1014" s="56"/>
      <c r="GA1014" s="56"/>
      <c r="GB1014" s="56"/>
      <c r="GC1014" s="56"/>
      <c r="GD1014" s="56"/>
      <c r="GE1014" s="608"/>
      <c r="GF1014" s="56"/>
      <c r="GG1014" s="56"/>
      <c r="GH1014" s="56"/>
      <c r="GI1014" s="56"/>
      <c r="GJ1014" s="56"/>
      <c r="GK1014" s="608"/>
      <c r="GL1014" s="608"/>
      <c r="GM1014" s="56"/>
      <c r="GN1014" s="56"/>
      <c r="GO1014" s="56"/>
      <c r="GP1014" s="56"/>
      <c r="GQ1014" s="56"/>
      <c r="GR1014" s="56"/>
      <c r="GS1014" s="56"/>
      <c r="GT1014" s="56"/>
      <c r="GU1014" s="56"/>
      <c r="GV1014" s="56"/>
      <c r="GW1014" s="56"/>
      <c r="GX1014" s="629"/>
      <c r="GY1014" s="630"/>
      <c r="GZ1014" s="56"/>
      <c r="HA1014" s="56"/>
      <c r="HB1014" s="56"/>
      <c r="HC1014" s="56"/>
      <c r="HD1014" s="56"/>
      <c r="HE1014" s="56"/>
      <c r="HF1014" s="56"/>
      <c r="HG1014" s="56"/>
      <c r="HH1014" s="56"/>
      <c r="HI1014" s="56"/>
      <c r="HJ1014" s="56"/>
      <c r="HK1014" s="56"/>
      <c r="HL1014" s="56"/>
      <c r="HM1014" s="56"/>
      <c r="HN1014" s="56"/>
      <c r="HO1014" s="56"/>
      <c r="HP1014" s="56"/>
      <c r="HQ1014" s="56"/>
      <c r="HR1014" s="56"/>
      <c r="HS1014" s="56"/>
      <c r="HT1014" s="630"/>
      <c r="HU1014" s="630"/>
      <c r="HV1014" s="56"/>
      <c r="HW1014" s="56"/>
      <c r="HX1014" s="56"/>
      <c r="HY1014" s="56"/>
      <c r="HZ1014" s="56"/>
      <c r="IA1014" s="56"/>
      <c r="IB1014" s="56"/>
      <c r="IC1014" s="56"/>
      <c r="ID1014" s="56"/>
      <c r="IE1014" s="56"/>
      <c r="IF1014" s="56"/>
      <c r="IG1014" s="56"/>
      <c r="IH1014" s="56"/>
      <c r="II1014" s="56"/>
      <c r="IJ1014" s="56"/>
      <c r="IK1014" s="56"/>
      <c r="IL1014" s="56"/>
      <c r="IM1014" s="56"/>
      <c r="IN1014" s="56"/>
      <c r="IO1014" s="56"/>
      <c r="IP1014" s="56"/>
      <c r="IQ1014" s="56"/>
      <c r="IR1014" s="56"/>
      <c r="IS1014" s="56"/>
      <c r="IT1014" s="56"/>
      <c r="IU1014" s="56"/>
      <c r="IV1014" s="56"/>
      <c r="IW1014" s="56"/>
      <c r="IX1014" s="56"/>
      <c r="IY1014" s="56"/>
      <c r="IZ1014" s="56"/>
      <c r="JA1014" s="56"/>
      <c r="JB1014" s="56"/>
    </row>
    <row r="1015" spans="168:262" ht="19" hidden="1" customHeight="1">
      <c r="FL1015" s="56"/>
      <c r="FM1015" s="56"/>
      <c r="FN1015" s="56"/>
      <c r="FO1015" s="56"/>
      <c r="FP1015" s="1228"/>
      <c r="FQ1015" s="56"/>
      <c r="FR1015" s="56"/>
      <c r="FS1015" s="56"/>
      <c r="FT1015" s="608"/>
      <c r="FU1015" s="608"/>
      <c r="FV1015" s="56"/>
      <c r="FW1015" s="56"/>
      <c r="FX1015" s="56"/>
      <c r="FY1015" s="56"/>
      <c r="FZ1015" s="56"/>
      <c r="GA1015" s="56"/>
      <c r="GB1015" s="56"/>
      <c r="GC1015" s="56"/>
      <c r="GD1015" s="56"/>
      <c r="GE1015" s="608"/>
      <c r="GF1015" s="56"/>
      <c r="GG1015" s="56"/>
      <c r="GH1015" s="56"/>
      <c r="GI1015" s="56"/>
      <c r="GJ1015" s="56"/>
      <c r="GK1015" s="608"/>
      <c r="GL1015" s="608"/>
      <c r="GM1015" s="56"/>
      <c r="GN1015" s="56"/>
      <c r="GO1015" s="56"/>
      <c r="GP1015" s="56"/>
      <c r="GQ1015" s="56"/>
      <c r="GR1015" s="56"/>
      <c r="GS1015" s="56"/>
      <c r="GT1015" s="56"/>
      <c r="GU1015" s="56"/>
      <c r="GV1015" s="56"/>
      <c r="GW1015" s="56"/>
      <c r="GX1015" s="629"/>
      <c r="GY1015" s="630"/>
      <c r="GZ1015" s="56"/>
      <c r="HA1015" s="56"/>
      <c r="HB1015" s="56"/>
      <c r="HC1015" s="56"/>
      <c r="HD1015" s="56"/>
      <c r="HE1015" s="56"/>
      <c r="HF1015" s="56"/>
      <c r="HG1015" s="56"/>
      <c r="HH1015" s="56"/>
      <c r="HI1015" s="56"/>
      <c r="HJ1015" s="56"/>
      <c r="HK1015" s="56"/>
      <c r="HL1015" s="56"/>
      <c r="HM1015" s="56"/>
      <c r="HN1015" s="56"/>
      <c r="HO1015" s="56"/>
      <c r="HP1015" s="56"/>
      <c r="HQ1015" s="56"/>
      <c r="HR1015" s="56"/>
      <c r="HS1015" s="56"/>
      <c r="HT1015" s="630"/>
      <c r="HU1015" s="630"/>
      <c r="HV1015" s="56"/>
      <c r="HW1015" s="56"/>
      <c r="HX1015" s="56"/>
      <c r="HY1015" s="56"/>
      <c r="HZ1015" s="56"/>
      <c r="IA1015" s="56"/>
      <c r="IB1015" s="56"/>
      <c r="IC1015" s="56"/>
      <c r="ID1015" s="56"/>
      <c r="IE1015" s="56"/>
      <c r="IF1015" s="56"/>
      <c r="IG1015" s="56"/>
      <c r="IH1015" s="56"/>
      <c r="II1015" s="56"/>
      <c r="IJ1015" s="56"/>
      <c r="IK1015" s="56"/>
      <c r="IL1015" s="56"/>
      <c r="IM1015" s="56"/>
      <c r="IN1015" s="56"/>
      <c r="IO1015" s="56"/>
      <c r="IP1015" s="56"/>
      <c r="IQ1015" s="56"/>
      <c r="IR1015" s="56"/>
      <c r="IS1015" s="56"/>
      <c r="IT1015" s="56"/>
      <c r="IU1015" s="56"/>
      <c r="IV1015" s="56"/>
      <c r="IW1015" s="56"/>
      <c r="IX1015" s="56"/>
      <c r="IY1015" s="56"/>
      <c r="IZ1015" s="56"/>
      <c r="JA1015" s="56"/>
      <c r="JB1015" s="56"/>
    </row>
    <row r="1016" spans="168:262" ht="19" hidden="1" customHeight="1">
      <c r="FL1016" s="56"/>
      <c r="FM1016" s="56"/>
      <c r="FN1016" s="56"/>
      <c r="FO1016" s="56"/>
      <c r="FP1016" s="1228"/>
      <c r="FQ1016" s="56"/>
      <c r="FR1016" s="56"/>
      <c r="FS1016" s="56"/>
      <c r="FT1016" s="608"/>
      <c r="FU1016" s="608"/>
      <c r="FV1016" s="56"/>
      <c r="FW1016" s="56"/>
      <c r="FX1016" s="56"/>
      <c r="FY1016" s="56"/>
      <c r="FZ1016" s="56"/>
      <c r="GA1016" s="56"/>
      <c r="GB1016" s="56"/>
      <c r="GC1016" s="56"/>
      <c r="GD1016" s="56"/>
      <c r="GE1016" s="608"/>
      <c r="GF1016" s="56"/>
      <c r="GG1016" s="56"/>
      <c r="GH1016" s="56"/>
      <c r="GI1016" s="56"/>
      <c r="GJ1016" s="56"/>
      <c r="GK1016" s="608"/>
      <c r="GL1016" s="608"/>
      <c r="GM1016" s="56"/>
      <c r="GN1016" s="56"/>
      <c r="GO1016" s="56"/>
      <c r="GP1016" s="56"/>
      <c r="GQ1016" s="56"/>
      <c r="GR1016" s="56"/>
      <c r="GS1016" s="56"/>
      <c r="GT1016" s="56"/>
      <c r="GU1016" s="56"/>
      <c r="GV1016" s="56"/>
      <c r="GW1016" s="56"/>
      <c r="GX1016" s="629"/>
      <c r="GY1016" s="630"/>
      <c r="GZ1016" s="56"/>
      <c r="HA1016" s="56"/>
      <c r="HB1016" s="56"/>
      <c r="HC1016" s="56"/>
      <c r="HD1016" s="56"/>
      <c r="HE1016" s="56"/>
      <c r="HF1016" s="56"/>
      <c r="HG1016" s="56"/>
      <c r="HH1016" s="56"/>
      <c r="HI1016" s="56"/>
      <c r="HJ1016" s="56"/>
      <c r="HK1016" s="56"/>
      <c r="HL1016" s="56"/>
      <c r="HM1016" s="56"/>
      <c r="HN1016" s="56"/>
      <c r="HO1016" s="56"/>
      <c r="HP1016" s="56"/>
      <c r="HQ1016" s="56"/>
      <c r="HR1016" s="56"/>
      <c r="HS1016" s="56"/>
      <c r="HT1016" s="630"/>
      <c r="HU1016" s="630"/>
      <c r="HV1016" s="56"/>
      <c r="HW1016" s="56"/>
      <c r="HX1016" s="56"/>
      <c r="HY1016" s="56"/>
      <c r="HZ1016" s="56"/>
      <c r="IA1016" s="56"/>
      <c r="IB1016" s="56"/>
      <c r="IC1016" s="56"/>
      <c r="ID1016" s="56"/>
      <c r="IE1016" s="56"/>
      <c r="IF1016" s="56"/>
      <c r="IG1016" s="56"/>
      <c r="IH1016" s="56"/>
      <c r="II1016" s="56"/>
      <c r="IJ1016" s="56"/>
      <c r="IK1016" s="56"/>
      <c r="IL1016" s="56"/>
      <c r="IM1016" s="56"/>
      <c r="IN1016" s="56"/>
      <c r="IO1016" s="56"/>
      <c r="IP1016" s="56"/>
      <c r="IQ1016" s="56"/>
      <c r="IR1016" s="56"/>
      <c r="IS1016" s="56"/>
      <c r="IT1016" s="56"/>
      <c r="IU1016" s="56"/>
      <c r="IV1016" s="56"/>
      <c r="IW1016" s="56"/>
      <c r="IX1016" s="56"/>
      <c r="IY1016" s="56"/>
      <c r="IZ1016" s="56"/>
      <c r="JA1016" s="56"/>
      <c r="JB1016" s="56"/>
    </row>
    <row r="1017" spans="168:262" ht="19" hidden="1" customHeight="1">
      <c r="FL1017" s="56"/>
      <c r="FM1017" s="56"/>
      <c r="FN1017" s="56"/>
      <c r="FO1017" s="56"/>
      <c r="FP1017" s="1228"/>
      <c r="FQ1017" s="56"/>
      <c r="FR1017" s="56"/>
      <c r="FS1017" s="56"/>
      <c r="FT1017" s="608"/>
      <c r="FU1017" s="608"/>
      <c r="FV1017" s="56"/>
      <c r="FW1017" s="56"/>
      <c r="FX1017" s="56"/>
      <c r="FY1017" s="56"/>
      <c r="FZ1017" s="56"/>
      <c r="GA1017" s="56"/>
      <c r="GB1017" s="56"/>
      <c r="GC1017" s="56"/>
      <c r="GD1017" s="56"/>
      <c r="GE1017" s="608"/>
      <c r="GF1017" s="56"/>
      <c r="GG1017" s="56"/>
      <c r="GH1017" s="56"/>
      <c r="GI1017" s="56"/>
      <c r="GJ1017" s="56"/>
      <c r="GK1017" s="608"/>
      <c r="GL1017" s="608"/>
      <c r="GM1017" s="56"/>
      <c r="GN1017" s="56"/>
      <c r="GO1017" s="56"/>
      <c r="GP1017" s="56"/>
      <c r="GQ1017" s="56"/>
      <c r="GR1017" s="56"/>
      <c r="GS1017" s="56"/>
      <c r="GT1017" s="56"/>
      <c r="GU1017" s="56"/>
      <c r="GV1017" s="56"/>
      <c r="GW1017" s="56"/>
      <c r="GX1017" s="629"/>
      <c r="GY1017" s="630"/>
      <c r="GZ1017" s="56"/>
      <c r="HA1017" s="56"/>
      <c r="HB1017" s="56"/>
      <c r="HC1017" s="56"/>
      <c r="HD1017" s="56"/>
      <c r="HE1017" s="56"/>
      <c r="HF1017" s="56"/>
      <c r="HG1017" s="56"/>
      <c r="HH1017" s="56"/>
      <c r="HI1017" s="56"/>
      <c r="HJ1017" s="56"/>
      <c r="HK1017" s="56"/>
      <c r="HL1017" s="56"/>
      <c r="HM1017" s="56"/>
      <c r="HN1017" s="56"/>
      <c r="HO1017" s="56"/>
      <c r="HP1017" s="56"/>
      <c r="HQ1017" s="56"/>
      <c r="HR1017" s="56"/>
      <c r="HS1017" s="56"/>
      <c r="HT1017" s="630"/>
      <c r="HU1017" s="630"/>
      <c r="HV1017" s="56"/>
      <c r="HW1017" s="56"/>
      <c r="HX1017" s="56"/>
      <c r="HY1017" s="56"/>
      <c r="HZ1017" s="56"/>
      <c r="IA1017" s="56"/>
      <c r="IB1017" s="56"/>
      <c r="IC1017" s="56"/>
      <c r="ID1017" s="56"/>
      <c r="IE1017" s="56"/>
      <c r="IF1017" s="56"/>
      <c r="IG1017" s="56"/>
      <c r="IH1017" s="56"/>
      <c r="II1017" s="56"/>
      <c r="IJ1017" s="56"/>
      <c r="IK1017" s="56"/>
      <c r="IL1017" s="56"/>
      <c r="IM1017" s="56"/>
      <c r="IN1017" s="56"/>
      <c r="IO1017" s="56"/>
      <c r="IP1017" s="56"/>
      <c r="IQ1017" s="56"/>
      <c r="IR1017" s="56"/>
      <c r="IS1017" s="56"/>
      <c r="IT1017" s="56"/>
      <c r="IU1017" s="56"/>
      <c r="IV1017" s="56"/>
      <c r="IW1017" s="56"/>
      <c r="IX1017" s="56"/>
      <c r="IY1017" s="56"/>
      <c r="IZ1017" s="56"/>
      <c r="JA1017" s="56"/>
      <c r="JB1017" s="56"/>
    </row>
    <row r="1018" spans="168:262" ht="19" hidden="1" customHeight="1">
      <c r="FL1018" s="56"/>
      <c r="FM1018" s="56"/>
      <c r="FN1018" s="56"/>
      <c r="FO1018" s="56"/>
      <c r="FP1018" s="1228"/>
      <c r="FQ1018" s="56"/>
      <c r="FR1018" s="56"/>
      <c r="FS1018" s="56"/>
      <c r="FT1018" s="608"/>
      <c r="FU1018" s="608"/>
      <c r="FV1018" s="56"/>
      <c r="FW1018" s="56"/>
      <c r="FX1018" s="56"/>
      <c r="FY1018" s="56"/>
      <c r="FZ1018" s="56"/>
      <c r="GA1018" s="56"/>
      <c r="GB1018" s="56"/>
      <c r="GC1018" s="56"/>
      <c r="GD1018" s="56"/>
      <c r="GE1018" s="608"/>
      <c r="GF1018" s="56"/>
      <c r="GG1018" s="56"/>
      <c r="GH1018" s="56"/>
      <c r="GI1018" s="56"/>
      <c r="GJ1018" s="56"/>
      <c r="GK1018" s="608"/>
      <c r="GL1018" s="608"/>
      <c r="GM1018" s="56"/>
      <c r="GN1018" s="56"/>
      <c r="GO1018" s="56"/>
      <c r="GP1018" s="56"/>
      <c r="GQ1018" s="56"/>
      <c r="GR1018" s="56"/>
      <c r="GS1018" s="56"/>
      <c r="GT1018" s="56"/>
      <c r="GU1018" s="56"/>
      <c r="GV1018" s="56"/>
      <c r="GW1018" s="56"/>
      <c r="GX1018" s="629"/>
      <c r="GY1018" s="630"/>
      <c r="GZ1018" s="56"/>
      <c r="HA1018" s="56"/>
      <c r="HB1018" s="56"/>
      <c r="HC1018" s="56"/>
      <c r="HD1018" s="56"/>
      <c r="HE1018" s="56"/>
      <c r="HF1018" s="56"/>
      <c r="HG1018" s="56"/>
      <c r="HH1018" s="56"/>
      <c r="HI1018" s="56"/>
      <c r="HJ1018" s="56"/>
      <c r="HK1018" s="56"/>
      <c r="HL1018" s="56"/>
      <c r="HM1018" s="56"/>
      <c r="HN1018" s="56"/>
      <c r="HO1018" s="56"/>
      <c r="HP1018" s="56"/>
      <c r="HQ1018" s="56"/>
      <c r="HR1018" s="56"/>
      <c r="HS1018" s="56"/>
      <c r="HT1018" s="630"/>
      <c r="HU1018" s="630"/>
      <c r="HV1018" s="56"/>
      <c r="HW1018" s="56"/>
      <c r="HX1018" s="56"/>
      <c r="HY1018" s="56"/>
      <c r="HZ1018" s="56"/>
      <c r="IA1018" s="56"/>
      <c r="IB1018" s="56"/>
      <c r="IC1018" s="56"/>
      <c r="ID1018" s="56"/>
      <c r="IE1018" s="56"/>
      <c r="IF1018" s="56"/>
      <c r="IG1018" s="56"/>
      <c r="IH1018" s="56"/>
      <c r="II1018" s="56"/>
      <c r="IJ1018" s="56"/>
      <c r="IK1018" s="56"/>
      <c r="IL1018" s="56"/>
      <c r="IM1018" s="56"/>
      <c r="IN1018" s="56"/>
      <c r="IO1018" s="56"/>
      <c r="IP1018" s="56"/>
      <c r="IQ1018" s="56"/>
      <c r="IR1018" s="56"/>
      <c r="IS1018" s="56"/>
      <c r="IT1018" s="56"/>
      <c r="IU1018" s="56"/>
      <c r="IV1018" s="56"/>
      <c r="IW1018" s="56"/>
      <c r="IX1018" s="56"/>
      <c r="IY1018" s="56"/>
      <c r="IZ1018" s="56"/>
      <c r="JA1018" s="56"/>
      <c r="JB1018" s="56"/>
    </row>
    <row r="1019" spans="168:262" ht="19" hidden="1" customHeight="1">
      <c r="FL1019" s="56"/>
      <c r="FM1019" s="56"/>
      <c r="FN1019" s="56"/>
      <c r="FO1019" s="56"/>
      <c r="FP1019" s="1228"/>
      <c r="FQ1019" s="56"/>
      <c r="FR1019" s="56"/>
      <c r="FS1019" s="56"/>
      <c r="FT1019" s="608"/>
      <c r="FU1019" s="608"/>
      <c r="FV1019" s="56"/>
      <c r="FW1019" s="56"/>
      <c r="FX1019" s="56"/>
      <c r="FY1019" s="56"/>
      <c r="FZ1019" s="56"/>
      <c r="GA1019" s="56"/>
      <c r="GB1019" s="56"/>
      <c r="GC1019" s="56"/>
      <c r="GD1019" s="56"/>
      <c r="GE1019" s="608"/>
      <c r="GF1019" s="56"/>
      <c r="GG1019" s="56"/>
      <c r="GH1019" s="56"/>
      <c r="GI1019" s="56"/>
      <c r="GJ1019" s="56"/>
      <c r="GK1019" s="608"/>
      <c r="GL1019" s="608"/>
      <c r="GM1019" s="56"/>
      <c r="GN1019" s="56"/>
      <c r="GO1019" s="56"/>
      <c r="GP1019" s="56"/>
      <c r="GQ1019" s="56"/>
      <c r="GR1019" s="56"/>
      <c r="GS1019" s="56"/>
      <c r="GT1019" s="56"/>
      <c r="GU1019" s="56"/>
      <c r="GV1019" s="56"/>
      <c r="GW1019" s="56"/>
      <c r="GX1019" s="629"/>
      <c r="GY1019" s="630"/>
      <c r="GZ1019" s="56"/>
      <c r="HA1019" s="56"/>
      <c r="HB1019" s="56"/>
      <c r="HC1019" s="56"/>
      <c r="HD1019" s="56"/>
      <c r="HE1019" s="56"/>
      <c r="HF1019" s="56"/>
      <c r="HG1019" s="56"/>
      <c r="HH1019" s="56"/>
      <c r="HI1019" s="56"/>
      <c r="HJ1019" s="56"/>
      <c r="HK1019" s="56"/>
      <c r="HL1019" s="56"/>
      <c r="HM1019" s="56"/>
      <c r="HN1019" s="56"/>
      <c r="HO1019" s="56"/>
      <c r="HP1019" s="56"/>
      <c r="HQ1019" s="56"/>
      <c r="HR1019" s="56"/>
      <c r="HS1019" s="56"/>
      <c r="HT1019" s="630"/>
      <c r="HU1019" s="630"/>
      <c r="HV1019" s="56"/>
      <c r="HW1019" s="56"/>
      <c r="HX1019" s="56"/>
      <c r="HY1019" s="56"/>
      <c r="HZ1019" s="56"/>
      <c r="IA1019" s="56"/>
      <c r="IB1019" s="56"/>
      <c r="IC1019" s="56"/>
      <c r="ID1019" s="56"/>
      <c r="IE1019" s="56"/>
      <c r="IF1019" s="56"/>
      <c r="IG1019" s="56"/>
      <c r="IH1019" s="56"/>
      <c r="II1019" s="56"/>
      <c r="IJ1019" s="56"/>
      <c r="IK1019" s="56"/>
      <c r="IL1019" s="56"/>
      <c r="IM1019" s="56"/>
      <c r="IN1019" s="56"/>
      <c r="IO1019" s="56"/>
      <c r="IP1019" s="56"/>
      <c r="IQ1019" s="56"/>
      <c r="IR1019" s="56"/>
      <c r="IS1019" s="56"/>
      <c r="IT1019" s="56"/>
      <c r="IU1019" s="56"/>
      <c r="IV1019" s="56"/>
      <c r="IW1019" s="56"/>
      <c r="IX1019" s="56"/>
      <c r="IY1019" s="56"/>
      <c r="IZ1019" s="56"/>
      <c r="JA1019" s="56"/>
      <c r="JB1019" s="56"/>
    </row>
    <row r="1020" spans="168:262" ht="19" hidden="1" customHeight="1">
      <c r="FL1020" s="56"/>
      <c r="FM1020" s="56"/>
      <c r="FN1020" s="56"/>
      <c r="FO1020" s="56"/>
      <c r="FP1020" s="1228"/>
      <c r="FQ1020" s="56"/>
      <c r="FR1020" s="56"/>
      <c r="FS1020" s="56"/>
      <c r="FT1020" s="608"/>
      <c r="FU1020" s="608"/>
      <c r="FV1020" s="56"/>
      <c r="FW1020" s="56"/>
      <c r="FX1020" s="56"/>
      <c r="FY1020" s="56"/>
      <c r="FZ1020" s="56"/>
      <c r="GA1020" s="56"/>
      <c r="GB1020" s="56"/>
      <c r="GC1020" s="56"/>
      <c r="GD1020" s="56"/>
      <c r="GE1020" s="608"/>
      <c r="GF1020" s="56"/>
      <c r="GG1020" s="56"/>
      <c r="GH1020" s="56"/>
      <c r="GI1020" s="56"/>
      <c r="GJ1020" s="56"/>
      <c r="GK1020" s="608"/>
      <c r="GL1020" s="608"/>
      <c r="GM1020" s="56"/>
      <c r="GN1020" s="56"/>
      <c r="GO1020" s="56"/>
      <c r="GP1020" s="56"/>
      <c r="GQ1020" s="56"/>
      <c r="GR1020" s="56"/>
      <c r="GS1020" s="56"/>
      <c r="GT1020" s="56"/>
      <c r="GU1020" s="56"/>
      <c r="GV1020" s="56"/>
      <c r="GW1020" s="56"/>
      <c r="GX1020" s="629"/>
      <c r="GY1020" s="630"/>
      <c r="GZ1020" s="56"/>
      <c r="HA1020" s="56"/>
      <c r="HB1020" s="56"/>
      <c r="HC1020" s="56"/>
      <c r="HD1020" s="56"/>
      <c r="HE1020" s="56"/>
      <c r="HF1020" s="56"/>
      <c r="HG1020" s="56"/>
      <c r="HH1020" s="56"/>
      <c r="HI1020" s="56"/>
      <c r="HJ1020" s="56"/>
      <c r="HK1020" s="56"/>
      <c r="HL1020" s="56"/>
      <c r="HM1020" s="56"/>
      <c r="HN1020" s="56"/>
      <c r="HO1020" s="56"/>
      <c r="HP1020" s="56"/>
      <c r="HQ1020" s="56"/>
      <c r="HR1020" s="56"/>
      <c r="HS1020" s="56"/>
      <c r="HT1020" s="630"/>
      <c r="HU1020" s="630"/>
      <c r="HV1020" s="56"/>
      <c r="HW1020" s="56"/>
      <c r="HX1020" s="56"/>
      <c r="HY1020" s="56"/>
      <c r="HZ1020" s="56"/>
      <c r="IA1020" s="56"/>
      <c r="IB1020" s="56"/>
      <c r="IC1020" s="56"/>
      <c r="ID1020" s="56"/>
      <c r="IE1020" s="56"/>
      <c r="IF1020" s="56"/>
      <c r="IG1020" s="56"/>
      <c r="IH1020" s="56"/>
      <c r="II1020" s="56"/>
      <c r="IJ1020" s="56"/>
      <c r="IK1020" s="56"/>
      <c r="IL1020" s="56"/>
      <c r="IM1020" s="56"/>
      <c r="IN1020" s="56"/>
      <c r="IO1020" s="56"/>
      <c r="IP1020" s="56"/>
      <c r="IQ1020" s="56"/>
      <c r="IR1020" s="56"/>
      <c r="IS1020" s="56"/>
      <c r="IT1020" s="56"/>
      <c r="IU1020" s="56"/>
      <c r="IV1020" s="56"/>
      <c r="IW1020" s="56"/>
      <c r="IX1020" s="56"/>
      <c r="IY1020" s="56"/>
      <c r="IZ1020" s="56"/>
      <c r="JA1020" s="56"/>
      <c r="JB1020" s="56"/>
    </row>
    <row r="1021" spans="168:262" ht="19" hidden="1" customHeight="1">
      <c r="FL1021" s="56"/>
      <c r="FM1021" s="56"/>
      <c r="FN1021" s="56"/>
      <c r="FO1021" s="56"/>
      <c r="FP1021" s="1228"/>
      <c r="FQ1021" s="56"/>
      <c r="FR1021" s="56"/>
      <c r="FS1021" s="56"/>
      <c r="FT1021" s="608"/>
      <c r="FU1021" s="608"/>
      <c r="FV1021" s="56"/>
      <c r="FW1021" s="56"/>
      <c r="FX1021" s="56"/>
      <c r="FY1021" s="56"/>
      <c r="FZ1021" s="56"/>
      <c r="GA1021" s="56"/>
      <c r="GB1021" s="56"/>
      <c r="GC1021" s="56"/>
      <c r="GD1021" s="56"/>
      <c r="GE1021" s="608"/>
      <c r="GF1021" s="56"/>
      <c r="GG1021" s="56"/>
      <c r="GH1021" s="56"/>
      <c r="GI1021" s="56"/>
      <c r="GJ1021" s="56"/>
      <c r="GK1021" s="608"/>
      <c r="GL1021" s="608"/>
      <c r="GM1021" s="56"/>
      <c r="GN1021" s="56"/>
      <c r="GO1021" s="56"/>
      <c r="GP1021" s="56"/>
      <c r="GQ1021" s="56"/>
      <c r="GR1021" s="56"/>
      <c r="GS1021" s="56"/>
      <c r="GT1021" s="56"/>
      <c r="GU1021" s="56"/>
      <c r="GV1021" s="56"/>
      <c r="GW1021" s="56"/>
      <c r="GX1021" s="629"/>
      <c r="GY1021" s="630"/>
      <c r="GZ1021" s="56"/>
      <c r="HA1021" s="56"/>
      <c r="HB1021" s="56"/>
      <c r="HC1021" s="56"/>
      <c r="HD1021" s="56"/>
      <c r="HE1021" s="56"/>
      <c r="HF1021" s="56"/>
      <c r="HG1021" s="56"/>
      <c r="HH1021" s="56"/>
      <c r="HI1021" s="56"/>
      <c r="HJ1021" s="56"/>
      <c r="HK1021" s="56"/>
      <c r="HL1021" s="56"/>
      <c r="HM1021" s="56"/>
      <c r="HN1021" s="56"/>
      <c r="HO1021" s="56"/>
      <c r="HP1021" s="56"/>
      <c r="HQ1021" s="56"/>
      <c r="HR1021" s="56"/>
      <c r="HS1021" s="56"/>
      <c r="HT1021" s="630"/>
      <c r="HU1021" s="630"/>
      <c r="HV1021" s="56"/>
      <c r="HW1021" s="56"/>
      <c r="HX1021" s="56"/>
      <c r="HY1021" s="56"/>
      <c r="HZ1021" s="56"/>
      <c r="IA1021" s="56"/>
      <c r="IB1021" s="56"/>
      <c r="IC1021" s="56"/>
      <c r="ID1021" s="56"/>
      <c r="IE1021" s="56"/>
      <c r="IF1021" s="56"/>
      <c r="IG1021" s="56"/>
      <c r="IH1021" s="56"/>
      <c r="II1021" s="56"/>
      <c r="IJ1021" s="56"/>
      <c r="IK1021" s="56"/>
      <c r="IL1021" s="56"/>
      <c r="IM1021" s="56"/>
      <c r="IN1021" s="56"/>
      <c r="IO1021" s="56"/>
      <c r="IP1021" s="56"/>
      <c r="IQ1021" s="56"/>
      <c r="IR1021" s="56"/>
      <c r="IS1021" s="56"/>
      <c r="IT1021" s="56"/>
      <c r="IU1021" s="56"/>
      <c r="IV1021" s="56"/>
      <c r="IW1021" s="56"/>
      <c r="IX1021" s="56"/>
      <c r="IY1021" s="56"/>
      <c r="IZ1021" s="56"/>
      <c r="JA1021" s="56"/>
      <c r="JB1021" s="56"/>
    </row>
    <row r="1022" spans="168:262" ht="19" hidden="1" customHeight="1">
      <c r="FL1022" s="56"/>
      <c r="FM1022" s="56"/>
      <c r="FN1022" s="56"/>
      <c r="FO1022" s="56"/>
      <c r="FP1022" s="1228"/>
      <c r="FQ1022" s="56"/>
      <c r="FR1022" s="56"/>
      <c r="FS1022" s="56"/>
      <c r="FT1022" s="608"/>
      <c r="FU1022" s="608"/>
      <c r="FV1022" s="56"/>
      <c r="FW1022" s="56"/>
      <c r="FX1022" s="56"/>
      <c r="FY1022" s="56"/>
      <c r="FZ1022" s="56"/>
      <c r="GA1022" s="56"/>
      <c r="GB1022" s="56"/>
      <c r="GC1022" s="56"/>
      <c r="GD1022" s="56"/>
      <c r="GE1022" s="608"/>
      <c r="GF1022" s="56"/>
      <c r="GG1022" s="56"/>
      <c r="GH1022" s="56"/>
      <c r="GI1022" s="56"/>
      <c r="GJ1022" s="56"/>
      <c r="GK1022" s="608"/>
      <c r="GL1022" s="608"/>
      <c r="GM1022" s="56"/>
      <c r="GN1022" s="56"/>
      <c r="GO1022" s="56"/>
      <c r="GP1022" s="56"/>
      <c r="GQ1022" s="56"/>
      <c r="GR1022" s="56"/>
      <c r="GS1022" s="56"/>
      <c r="GT1022" s="56"/>
      <c r="GU1022" s="56"/>
      <c r="GV1022" s="56"/>
      <c r="GW1022" s="56"/>
      <c r="GX1022" s="629"/>
      <c r="GY1022" s="630"/>
      <c r="GZ1022" s="56"/>
      <c r="HA1022" s="56"/>
      <c r="HB1022" s="56"/>
      <c r="HC1022" s="56"/>
      <c r="HD1022" s="56"/>
      <c r="HE1022" s="56"/>
      <c r="HF1022" s="56"/>
      <c r="HG1022" s="56"/>
      <c r="HH1022" s="56"/>
      <c r="HI1022" s="56"/>
      <c r="HJ1022" s="56"/>
      <c r="HK1022" s="56"/>
      <c r="HL1022" s="56"/>
      <c r="HM1022" s="56"/>
      <c r="HN1022" s="56"/>
      <c r="HO1022" s="56"/>
      <c r="HP1022" s="56"/>
      <c r="HQ1022" s="56"/>
      <c r="HR1022" s="56"/>
      <c r="HS1022" s="56"/>
      <c r="HT1022" s="630"/>
      <c r="HU1022" s="630"/>
      <c r="HV1022" s="56"/>
      <c r="HW1022" s="56"/>
      <c r="HX1022" s="56"/>
      <c r="HY1022" s="56"/>
      <c r="HZ1022" s="56"/>
      <c r="IA1022" s="56"/>
      <c r="IB1022" s="56"/>
      <c r="IC1022" s="56"/>
      <c r="ID1022" s="56"/>
      <c r="IE1022" s="56"/>
      <c r="IF1022" s="56"/>
      <c r="IG1022" s="56"/>
      <c r="IH1022" s="56"/>
      <c r="II1022" s="56"/>
      <c r="IJ1022" s="56"/>
      <c r="IK1022" s="56"/>
      <c r="IL1022" s="56"/>
      <c r="IM1022" s="56"/>
      <c r="IN1022" s="56"/>
      <c r="IO1022" s="56"/>
      <c r="IP1022" s="56"/>
      <c r="IQ1022" s="56"/>
      <c r="IR1022" s="56"/>
      <c r="IS1022" s="56"/>
      <c r="IT1022" s="56"/>
      <c r="IU1022" s="56"/>
      <c r="IV1022" s="56"/>
      <c r="IW1022" s="56"/>
      <c r="IX1022" s="56"/>
      <c r="IY1022" s="56"/>
      <c r="IZ1022" s="56"/>
      <c r="JA1022" s="56"/>
      <c r="JB1022" s="56"/>
    </row>
    <row r="1023" spans="168:262" ht="19" hidden="1" customHeight="1">
      <c r="FL1023" s="56"/>
      <c r="FM1023" s="56"/>
      <c r="FN1023" s="56"/>
      <c r="FO1023" s="56"/>
      <c r="FP1023" s="1228"/>
      <c r="FQ1023" s="56"/>
      <c r="FR1023" s="56"/>
      <c r="FS1023" s="56"/>
      <c r="FT1023" s="608"/>
      <c r="FU1023" s="608"/>
      <c r="FV1023" s="56"/>
      <c r="FW1023" s="56"/>
      <c r="FX1023" s="56"/>
      <c r="FY1023" s="56"/>
      <c r="FZ1023" s="56"/>
      <c r="GA1023" s="56"/>
      <c r="GB1023" s="56"/>
      <c r="GC1023" s="56"/>
      <c r="GD1023" s="56"/>
      <c r="GE1023" s="608"/>
      <c r="GF1023" s="56"/>
      <c r="GG1023" s="56"/>
      <c r="GH1023" s="56"/>
      <c r="GI1023" s="56"/>
      <c r="GJ1023" s="56"/>
      <c r="GK1023" s="608"/>
      <c r="GL1023" s="608"/>
      <c r="GM1023" s="56"/>
      <c r="GN1023" s="56"/>
      <c r="GO1023" s="56"/>
      <c r="GP1023" s="56"/>
      <c r="GQ1023" s="56"/>
      <c r="GR1023" s="56"/>
      <c r="GS1023" s="56"/>
      <c r="GT1023" s="56"/>
      <c r="GU1023" s="56"/>
      <c r="GV1023" s="56"/>
      <c r="GW1023" s="56"/>
      <c r="GX1023" s="629"/>
      <c r="GY1023" s="630"/>
      <c r="GZ1023" s="56"/>
      <c r="HA1023" s="56"/>
      <c r="HB1023" s="56"/>
      <c r="HC1023" s="56"/>
      <c r="HD1023" s="56"/>
      <c r="HE1023" s="56"/>
      <c r="HF1023" s="56"/>
      <c r="HG1023" s="56"/>
      <c r="HH1023" s="56"/>
      <c r="HI1023" s="56"/>
      <c r="HJ1023" s="56"/>
      <c r="HK1023" s="56"/>
      <c r="HL1023" s="56"/>
      <c r="HM1023" s="56"/>
      <c r="HN1023" s="56"/>
      <c r="HO1023" s="56"/>
      <c r="HP1023" s="56"/>
      <c r="HQ1023" s="56"/>
      <c r="HR1023" s="56"/>
      <c r="HS1023" s="56"/>
      <c r="HT1023" s="630"/>
      <c r="HU1023" s="630"/>
      <c r="HV1023" s="56"/>
      <c r="HW1023" s="56"/>
      <c r="HX1023" s="56"/>
      <c r="HY1023" s="56"/>
      <c r="HZ1023" s="56"/>
      <c r="IA1023" s="56"/>
      <c r="IB1023" s="56"/>
      <c r="IC1023" s="56"/>
      <c r="ID1023" s="56"/>
      <c r="IE1023" s="56"/>
      <c r="IF1023" s="56"/>
      <c r="IG1023" s="56"/>
      <c r="IH1023" s="56"/>
      <c r="II1023" s="56"/>
      <c r="IJ1023" s="56"/>
      <c r="IK1023" s="56"/>
      <c r="IL1023" s="56"/>
      <c r="IM1023" s="56"/>
      <c r="IN1023" s="56"/>
      <c r="IO1023" s="56"/>
      <c r="IP1023" s="56"/>
      <c r="IQ1023" s="56"/>
      <c r="IR1023" s="56"/>
      <c r="IS1023" s="56"/>
      <c r="IT1023" s="56"/>
      <c r="IU1023" s="56"/>
      <c r="IV1023" s="56"/>
      <c r="IW1023" s="56"/>
      <c r="IX1023" s="56"/>
      <c r="IY1023" s="56"/>
      <c r="IZ1023" s="56"/>
      <c r="JA1023" s="56"/>
      <c r="JB1023" s="56"/>
    </row>
    <row r="1024" spans="168:262" ht="19" hidden="1" customHeight="1">
      <c r="FL1024" s="56"/>
      <c r="FM1024" s="56"/>
      <c r="FN1024" s="56"/>
      <c r="FO1024" s="56"/>
      <c r="FP1024" s="1228"/>
      <c r="FQ1024" s="56"/>
      <c r="FR1024" s="56"/>
      <c r="FS1024" s="56"/>
      <c r="FT1024" s="608"/>
      <c r="FU1024" s="608"/>
      <c r="FV1024" s="56"/>
      <c r="FW1024" s="56"/>
      <c r="FX1024" s="56"/>
      <c r="FY1024" s="56"/>
      <c r="FZ1024" s="56"/>
      <c r="GA1024" s="56"/>
      <c r="GB1024" s="56"/>
      <c r="GC1024" s="56"/>
      <c r="GD1024" s="56"/>
      <c r="GE1024" s="608"/>
      <c r="GF1024" s="56"/>
      <c r="GG1024" s="56"/>
      <c r="GH1024" s="56"/>
      <c r="GI1024" s="56"/>
      <c r="GJ1024" s="56"/>
      <c r="GK1024" s="608"/>
      <c r="GL1024" s="608"/>
      <c r="GM1024" s="56"/>
      <c r="GN1024" s="56"/>
      <c r="GO1024" s="56"/>
      <c r="GP1024" s="56"/>
      <c r="GQ1024" s="56"/>
      <c r="GR1024" s="56"/>
      <c r="GS1024" s="56"/>
      <c r="GT1024" s="56"/>
      <c r="GU1024" s="56"/>
      <c r="GV1024" s="56"/>
      <c r="GW1024" s="56"/>
      <c r="GX1024" s="629"/>
      <c r="GY1024" s="630"/>
      <c r="GZ1024" s="56"/>
      <c r="HA1024" s="56"/>
      <c r="HB1024" s="56"/>
      <c r="HC1024" s="56"/>
      <c r="HD1024" s="56"/>
      <c r="HE1024" s="56"/>
      <c r="HF1024" s="56"/>
      <c r="HG1024" s="56"/>
      <c r="HH1024" s="56"/>
      <c r="HI1024" s="56"/>
      <c r="HJ1024" s="56"/>
      <c r="HK1024" s="56"/>
      <c r="HL1024" s="56"/>
      <c r="HM1024" s="56"/>
      <c r="HN1024" s="56"/>
      <c r="HO1024" s="56"/>
      <c r="HP1024" s="56"/>
      <c r="HQ1024" s="56"/>
      <c r="HR1024" s="56"/>
      <c r="HS1024" s="56"/>
      <c r="HT1024" s="630"/>
      <c r="HU1024" s="630"/>
      <c r="HV1024" s="56"/>
      <c r="HW1024" s="56"/>
      <c r="HX1024" s="56"/>
      <c r="HY1024" s="56"/>
      <c r="HZ1024" s="56"/>
      <c r="IA1024" s="56"/>
      <c r="IB1024" s="56"/>
      <c r="IC1024" s="56"/>
      <c r="ID1024" s="56"/>
      <c r="IE1024" s="56"/>
      <c r="IF1024" s="56"/>
      <c r="IG1024" s="56"/>
      <c r="IH1024" s="56"/>
      <c r="II1024" s="56"/>
      <c r="IJ1024" s="56"/>
      <c r="IK1024" s="56"/>
      <c r="IL1024" s="56"/>
      <c r="IM1024" s="56"/>
      <c r="IN1024" s="56"/>
      <c r="IO1024" s="56"/>
      <c r="IP1024" s="56"/>
      <c r="IQ1024" s="56"/>
      <c r="IR1024" s="56"/>
      <c r="IS1024" s="56"/>
      <c r="IT1024" s="56"/>
      <c r="IU1024" s="56"/>
      <c r="IV1024" s="56"/>
      <c r="IW1024" s="56"/>
      <c r="IX1024" s="56"/>
      <c r="IY1024" s="56"/>
      <c r="IZ1024" s="56"/>
      <c r="JA1024" s="56"/>
      <c r="JB1024" s="56"/>
    </row>
    <row r="1025" spans="168:262" ht="19" hidden="1" customHeight="1">
      <c r="FL1025" s="56"/>
      <c r="FM1025" s="56"/>
      <c r="FN1025" s="56"/>
      <c r="FO1025" s="56"/>
      <c r="FP1025" s="1228"/>
      <c r="FQ1025" s="56"/>
      <c r="FR1025" s="56"/>
      <c r="FS1025" s="56"/>
      <c r="FT1025" s="608"/>
      <c r="FU1025" s="608"/>
      <c r="FV1025" s="56"/>
      <c r="FW1025" s="56"/>
      <c r="FX1025" s="56"/>
      <c r="FY1025" s="56"/>
      <c r="FZ1025" s="56"/>
      <c r="GA1025" s="56"/>
      <c r="GB1025" s="56"/>
      <c r="GC1025" s="56"/>
      <c r="GD1025" s="56"/>
      <c r="GE1025" s="608"/>
      <c r="GF1025" s="56"/>
      <c r="GG1025" s="56"/>
      <c r="GH1025" s="56"/>
      <c r="GI1025" s="56"/>
      <c r="GJ1025" s="56"/>
      <c r="GK1025" s="608"/>
      <c r="GL1025" s="608"/>
      <c r="GM1025" s="56"/>
      <c r="GN1025" s="56"/>
      <c r="GO1025" s="56"/>
      <c r="GP1025" s="56"/>
      <c r="GQ1025" s="56"/>
      <c r="GR1025" s="56"/>
      <c r="GS1025" s="56"/>
      <c r="GT1025" s="56"/>
      <c r="GU1025" s="56"/>
      <c r="GV1025" s="56"/>
      <c r="GW1025" s="56"/>
      <c r="GX1025" s="629"/>
      <c r="GY1025" s="630"/>
      <c r="GZ1025" s="56"/>
      <c r="HA1025" s="56"/>
      <c r="HB1025" s="56"/>
      <c r="HC1025" s="56"/>
      <c r="HD1025" s="56"/>
      <c r="HE1025" s="56"/>
      <c r="HF1025" s="56"/>
      <c r="HG1025" s="56"/>
      <c r="HH1025" s="56"/>
      <c r="HI1025" s="56"/>
      <c r="HJ1025" s="56"/>
      <c r="HK1025" s="56"/>
      <c r="HL1025" s="56"/>
      <c r="HM1025" s="56"/>
      <c r="HN1025" s="56"/>
      <c r="HO1025" s="56"/>
      <c r="HP1025" s="56"/>
      <c r="HQ1025" s="56"/>
      <c r="HR1025" s="56"/>
      <c r="HS1025" s="56"/>
      <c r="HT1025" s="630"/>
      <c r="HU1025" s="630"/>
      <c r="HV1025" s="56"/>
      <c r="HW1025" s="56"/>
      <c r="HX1025" s="56"/>
      <c r="HY1025" s="56"/>
      <c r="HZ1025" s="56"/>
      <c r="IA1025" s="56"/>
      <c r="IB1025" s="56"/>
      <c r="IC1025" s="56"/>
      <c r="ID1025" s="56"/>
      <c r="IE1025" s="56"/>
      <c r="IF1025" s="56"/>
      <c r="IG1025" s="56"/>
      <c r="IH1025" s="56"/>
      <c r="II1025" s="56"/>
      <c r="IJ1025" s="56"/>
      <c r="IK1025" s="56"/>
      <c r="IL1025" s="56"/>
      <c r="IM1025" s="56"/>
      <c r="IN1025" s="56"/>
      <c r="IO1025" s="56"/>
      <c r="IP1025" s="56"/>
      <c r="IQ1025" s="56"/>
      <c r="IR1025" s="56"/>
      <c r="IS1025" s="56"/>
      <c r="IT1025" s="56"/>
      <c r="IU1025" s="56"/>
      <c r="IV1025" s="56"/>
      <c r="IW1025" s="56"/>
      <c r="IX1025" s="56"/>
      <c r="IY1025" s="56"/>
      <c r="IZ1025" s="56"/>
      <c r="JA1025" s="56"/>
      <c r="JB1025" s="56"/>
    </row>
    <row r="1026" spans="168:262" ht="19" hidden="1" customHeight="1">
      <c r="FL1026" s="56"/>
      <c r="FM1026" s="56"/>
      <c r="FN1026" s="56"/>
      <c r="FO1026" s="56"/>
      <c r="FP1026" s="1228"/>
      <c r="FQ1026" s="56"/>
      <c r="FR1026" s="56"/>
      <c r="FS1026" s="56"/>
      <c r="FT1026" s="608"/>
      <c r="FU1026" s="608"/>
      <c r="FV1026" s="56"/>
      <c r="FW1026" s="56"/>
      <c r="FX1026" s="56"/>
      <c r="FY1026" s="56"/>
      <c r="FZ1026" s="56"/>
      <c r="GA1026" s="56"/>
      <c r="GB1026" s="56"/>
      <c r="GC1026" s="56"/>
      <c r="GD1026" s="56"/>
      <c r="GE1026" s="608"/>
      <c r="GF1026" s="56"/>
      <c r="GG1026" s="56"/>
      <c r="GH1026" s="56"/>
      <c r="GI1026" s="56"/>
      <c r="GJ1026" s="56"/>
      <c r="GK1026" s="608"/>
      <c r="GL1026" s="608"/>
      <c r="GM1026" s="56"/>
      <c r="GN1026" s="56"/>
      <c r="GO1026" s="56"/>
      <c r="GP1026" s="56"/>
      <c r="GQ1026" s="56"/>
      <c r="GR1026" s="56"/>
      <c r="GS1026" s="56"/>
      <c r="GT1026" s="56"/>
      <c r="GU1026" s="56"/>
      <c r="GV1026" s="56"/>
      <c r="GW1026" s="56"/>
      <c r="GX1026" s="629"/>
      <c r="GY1026" s="630"/>
      <c r="GZ1026" s="56"/>
      <c r="HA1026" s="56"/>
      <c r="HB1026" s="56"/>
      <c r="HC1026" s="56"/>
      <c r="HD1026" s="56"/>
      <c r="HE1026" s="56"/>
      <c r="HF1026" s="56"/>
      <c r="HG1026" s="56"/>
      <c r="HH1026" s="56"/>
      <c r="HI1026" s="56"/>
      <c r="HJ1026" s="56"/>
      <c r="HK1026" s="56"/>
      <c r="HL1026" s="56"/>
      <c r="HM1026" s="56"/>
      <c r="HN1026" s="56"/>
      <c r="HO1026" s="56"/>
      <c r="HP1026" s="56"/>
      <c r="HQ1026" s="56"/>
      <c r="HR1026" s="56"/>
      <c r="HS1026" s="56"/>
      <c r="HT1026" s="630"/>
      <c r="HU1026" s="630"/>
      <c r="HV1026" s="56"/>
      <c r="HW1026" s="56"/>
      <c r="HX1026" s="56"/>
      <c r="HY1026" s="56"/>
      <c r="HZ1026" s="56"/>
      <c r="IA1026" s="56"/>
      <c r="IB1026" s="56"/>
      <c r="IC1026" s="56"/>
      <c r="ID1026" s="56"/>
      <c r="IE1026" s="56"/>
      <c r="IF1026" s="56"/>
      <c r="IG1026" s="56"/>
      <c r="IH1026" s="56"/>
      <c r="II1026" s="56"/>
      <c r="IJ1026" s="56"/>
      <c r="IK1026" s="56"/>
      <c r="IL1026" s="56"/>
      <c r="IM1026" s="56"/>
      <c r="IN1026" s="56"/>
      <c r="IO1026" s="56"/>
      <c r="IP1026" s="56"/>
      <c r="IQ1026" s="56"/>
      <c r="IR1026" s="56"/>
      <c r="IS1026" s="56"/>
      <c r="IT1026" s="56"/>
      <c r="IU1026" s="56"/>
      <c r="IV1026" s="56"/>
      <c r="IW1026" s="56"/>
      <c r="IX1026" s="56"/>
      <c r="IY1026" s="56"/>
      <c r="IZ1026" s="56"/>
      <c r="JA1026" s="56"/>
      <c r="JB1026" s="56"/>
    </row>
    <row r="1027" spans="168:262" ht="19" hidden="1" customHeight="1">
      <c r="FL1027" s="56"/>
      <c r="FM1027" s="56"/>
      <c r="FN1027" s="56"/>
      <c r="FO1027" s="56"/>
      <c r="FP1027" s="1228"/>
      <c r="FQ1027" s="56"/>
      <c r="FR1027" s="56"/>
      <c r="FS1027" s="56"/>
      <c r="FT1027" s="608"/>
      <c r="FU1027" s="608"/>
      <c r="FV1027" s="56"/>
      <c r="FW1027" s="56"/>
      <c r="FX1027" s="56"/>
      <c r="FY1027" s="56"/>
      <c r="FZ1027" s="56"/>
      <c r="GA1027" s="56"/>
      <c r="GB1027" s="56"/>
      <c r="GC1027" s="56"/>
      <c r="GD1027" s="56"/>
      <c r="GE1027" s="608"/>
      <c r="GF1027" s="56"/>
      <c r="GG1027" s="56"/>
      <c r="GH1027" s="56"/>
      <c r="GI1027" s="56"/>
      <c r="GJ1027" s="56"/>
      <c r="GK1027" s="608"/>
      <c r="GL1027" s="608"/>
      <c r="GM1027" s="56"/>
      <c r="GN1027" s="56"/>
      <c r="GO1027" s="56"/>
      <c r="GP1027" s="56"/>
      <c r="GQ1027" s="56"/>
      <c r="GR1027" s="56"/>
      <c r="GS1027" s="56"/>
      <c r="GT1027" s="56"/>
      <c r="GU1027" s="56"/>
      <c r="GV1027" s="56"/>
      <c r="GW1027" s="56"/>
      <c r="GX1027" s="629"/>
      <c r="GY1027" s="630"/>
      <c r="GZ1027" s="56"/>
      <c r="HA1027" s="56"/>
      <c r="HB1027" s="56"/>
      <c r="HC1027" s="56"/>
      <c r="HD1027" s="56"/>
      <c r="HE1027" s="56"/>
      <c r="HF1027" s="56"/>
      <c r="HG1027" s="56"/>
      <c r="HH1027" s="56"/>
      <c r="HI1027" s="56"/>
      <c r="HJ1027" s="56"/>
      <c r="HK1027" s="56"/>
      <c r="HL1027" s="56"/>
      <c r="HM1027" s="56"/>
      <c r="HN1027" s="56"/>
      <c r="HO1027" s="56"/>
      <c r="HP1027" s="56"/>
      <c r="HQ1027" s="56"/>
      <c r="HR1027" s="56"/>
      <c r="HS1027" s="56"/>
      <c r="HT1027" s="630"/>
      <c r="HU1027" s="630"/>
      <c r="HV1027" s="56"/>
      <c r="HW1027" s="56"/>
      <c r="HX1027" s="56"/>
      <c r="HY1027" s="56"/>
      <c r="HZ1027" s="56"/>
      <c r="IA1027" s="56"/>
      <c r="IB1027" s="56"/>
      <c r="IC1027" s="56"/>
      <c r="ID1027" s="56"/>
      <c r="IE1027" s="56"/>
      <c r="IF1027" s="56"/>
      <c r="IG1027" s="56"/>
      <c r="IH1027" s="56"/>
      <c r="II1027" s="56"/>
      <c r="IJ1027" s="56"/>
      <c r="IK1027" s="56"/>
      <c r="IL1027" s="56"/>
      <c r="IM1027" s="56"/>
      <c r="IN1027" s="56"/>
      <c r="IO1027" s="56"/>
      <c r="IP1027" s="56"/>
      <c r="IQ1027" s="56"/>
      <c r="IR1027" s="56"/>
      <c r="IS1027" s="56"/>
      <c r="IT1027" s="56"/>
      <c r="IU1027" s="56"/>
      <c r="IV1027" s="56"/>
      <c r="IW1027" s="56"/>
      <c r="IX1027" s="56"/>
      <c r="IY1027" s="56"/>
      <c r="IZ1027" s="56"/>
      <c r="JA1027" s="56"/>
      <c r="JB1027" s="56"/>
    </row>
    <row r="1028" spans="168:262" ht="19" hidden="1" customHeight="1">
      <c r="FL1028" s="56"/>
      <c r="FM1028" s="56"/>
      <c r="FN1028" s="56"/>
      <c r="FO1028" s="56"/>
      <c r="FP1028" s="1228"/>
      <c r="FQ1028" s="56"/>
      <c r="FR1028" s="56"/>
      <c r="FS1028" s="56"/>
      <c r="FT1028" s="608"/>
      <c r="FU1028" s="608"/>
      <c r="FV1028" s="56"/>
      <c r="FW1028" s="56"/>
      <c r="FX1028" s="56"/>
      <c r="FY1028" s="56"/>
      <c r="FZ1028" s="56"/>
      <c r="GA1028" s="56"/>
      <c r="GB1028" s="56"/>
      <c r="GC1028" s="56"/>
      <c r="GD1028" s="56"/>
      <c r="GE1028" s="608"/>
      <c r="GF1028" s="56"/>
      <c r="GG1028" s="56"/>
      <c r="GH1028" s="56"/>
      <c r="GI1028" s="56"/>
      <c r="GJ1028" s="56"/>
      <c r="GK1028" s="608"/>
      <c r="GL1028" s="608"/>
      <c r="GM1028" s="56"/>
      <c r="GN1028" s="56"/>
      <c r="GO1028" s="56"/>
      <c r="GP1028" s="56"/>
      <c r="GQ1028" s="56"/>
      <c r="GR1028" s="56"/>
      <c r="GS1028" s="56"/>
      <c r="GT1028" s="56"/>
      <c r="GU1028" s="56"/>
      <c r="GV1028" s="56"/>
      <c r="GW1028" s="56"/>
      <c r="GX1028" s="629"/>
      <c r="GY1028" s="630"/>
      <c r="GZ1028" s="56"/>
      <c r="HA1028" s="56"/>
      <c r="HB1028" s="56"/>
      <c r="HC1028" s="56"/>
      <c r="HD1028" s="56"/>
      <c r="HE1028" s="56"/>
      <c r="HF1028" s="56"/>
      <c r="HG1028" s="56"/>
      <c r="HH1028" s="56"/>
      <c r="HI1028" s="56"/>
      <c r="HJ1028" s="56"/>
      <c r="HK1028" s="56"/>
      <c r="HL1028" s="56"/>
      <c r="HM1028" s="56"/>
      <c r="HN1028" s="56"/>
      <c r="HO1028" s="56"/>
      <c r="HP1028" s="56"/>
      <c r="HQ1028" s="56"/>
      <c r="HR1028" s="56"/>
      <c r="HS1028" s="56"/>
      <c r="HT1028" s="630"/>
      <c r="HU1028" s="630"/>
      <c r="HV1028" s="56"/>
      <c r="HW1028" s="56"/>
      <c r="HX1028" s="56"/>
      <c r="HY1028" s="56"/>
      <c r="HZ1028" s="56"/>
      <c r="IA1028" s="56"/>
      <c r="IB1028" s="56"/>
      <c r="IC1028" s="56"/>
      <c r="ID1028" s="56"/>
      <c r="IE1028" s="56"/>
      <c r="IF1028" s="56"/>
      <c r="IG1028" s="56"/>
      <c r="IH1028" s="56"/>
      <c r="II1028" s="56"/>
      <c r="IJ1028" s="56"/>
      <c r="IK1028" s="56"/>
      <c r="IL1028" s="56"/>
      <c r="IM1028" s="56"/>
      <c r="IN1028" s="56"/>
      <c r="IO1028" s="56"/>
      <c r="IP1028" s="56"/>
      <c r="IQ1028" s="56"/>
      <c r="IR1028" s="56"/>
      <c r="IS1028" s="56"/>
      <c r="IT1028" s="56"/>
      <c r="IU1028" s="56"/>
      <c r="IV1028" s="56"/>
      <c r="IW1028" s="56"/>
      <c r="IX1028" s="56"/>
      <c r="IY1028" s="56"/>
      <c r="IZ1028" s="56"/>
      <c r="JA1028" s="56"/>
      <c r="JB1028" s="56"/>
    </row>
    <row r="1029" spans="168:262" ht="19" hidden="1" customHeight="1">
      <c r="FL1029" s="56"/>
      <c r="FM1029" s="56"/>
      <c r="FN1029" s="56"/>
      <c r="FO1029" s="56"/>
      <c r="FP1029" s="1228"/>
      <c r="FQ1029" s="56"/>
      <c r="FR1029" s="56"/>
      <c r="FS1029" s="56"/>
      <c r="FT1029" s="608"/>
      <c r="FU1029" s="608"/>
      <c r="FV1029" s="56"/>
      <c r="FW1029" s="56"/>
      <c r="FX1029" s="56"/>
      <c r="FY1029" s="56"/>
      <c r="FZ1029" s="56"/>
      <c r="GA1029" s="56"/>
      <c r="GB1029" s="56"/>
      <c r="GC1029" s="56"/>
      <c r="GD1029" s="56"/>
      <c r="GE1029" s="608"/>
      <c r="GF1029" s="56"/>
      <c r="GG1029" s="56"/>
      <c r="GH1029" s="56"/>
      <c r="GI1029" s="56"/>
      <c r="GJ1029" s="56"/>
      <c r="GK1029" s="608"/>
      <c r="GL1029" s="608"/>
      <c r="GM1029" s="56"/>
      <c r="GN1029" s="56"/>
      <c r="GO1029" s="56"/>
      <c r="GP1029" s="56"/>
      <c r="GQ1029" s="56"/>
      <c r="GR1029" s="56"/>
      <c r="GS1029" s="56"/>
      <c r="GT1029" s="56"/>
      <c r="GU1029" s="56"/>
      <c r="GV1029" s="56"/>
      <c r="GW1029" s="56"/>
      <c r="GX1029" s="629"/>
      <c r="GY1029" s="630"/>
      <c r="GZ1029" s="56"/>
      <c r="HA1029" s="56"/>
      <c r="HB1029" s="56"/>
      <c r="HC1029" s="56"/>
      <c r="HD1029" s="56"/>
      <c r="HE1029" s="56"/>
      <c r="HF1029" s="56"/>
      <c r="HG1029" s="56"/>
      <c r="HH1029" s="56"/>
      <c r="HI1029" s="56"/>
      <c r="HJ1029" s="56"/>
      <c r="HK1029" s="56"/>
      <c r="HL1029" s="56"/>
      <c r="HM1029" s="56"/>
      <c r="HN1029" s="56"/>
      <c r="HO1029" s="56"/>
      <c r="HP1029" s="56"/>
      <c r="HQ1029" s="56"/>
      <c r="HR1029" s="56"/>
      <c r="HS1029" s="56"/>
      <c r="HT1029" s="630"/>
      <c r="HU1029" s="630"/>
      <c r="HV1029" s="56"/>
      <c r="HW1029" s="56"/>
      <c r="HX1029" s="56"/>
      <c r="HY1029" s="56"/>
      <c r="HZ1029" s="56"/>
      <c r="IA1029" s="56"/>
      <c r="IB1029" s="56"/>
      <c r="IC1029" s="56"/>
      <c r="ID1029" s="56"/>
      <c r="IE1029" s="56"/>
      <c r="IF1029" s="56"/>
      <c r="IG1029" s="56"/>
      <c r="IH1029" s="56"/>
      <c r="II1029" s="56"/>
      <c r="IJ1029" s="56"/>
      <c r="IK1029" s="56"/>
      <c r="IL1029" s="56"/>
      <c r="IM1029" s="56"/>
      <c r="IN1029" s="56"/>
      <c r="IO1029" s="56"/>
      <c r="IP1029" s="56"/>
      <c r="IQ1029" s="56"/>
      <c r="IR1029" s="56"/>
      <c r="IS1029" s="56"/>
      <c r="IT1029" s="56"/>
      <c r="IU1029" s="56"/>
      <c r="IV1029" s="56"/>
      <c r="IW1029" s="56"/>
      <c r="IX1029" s="56"/>
      <c r="IY1029" s="56"/>
      <c r="IZ1029" s="56"/>
      <c r="JA1029" s="56"/>
      <c r="JB1029" s="56"/>
    </row>
    <row r="1030" spans="168:262" ht="19" hidden="1" customHeight="1">
      <c r="FL1030" s="56"/>
      <c r="FM1030" s="56"/>
      <c r="FN1030" s="56"/>
      <c r="FO1030" s="56"/>
      <c r="FP1030" s="1228"/>
      <c r="FQ1030" s="56"/>
      <c r="FR1030" s="56"/>
      <c r="FS1030" s="56"/>
      <c r="FT1030" s="608"/>
      <c r="FU1030" s="608"/>
      <c r="FV1030" s="56"/>
      <c r="FW1030" s="56"/>
      <c r="FX1030" s="56"/>
      <c r="FY1030" s="56"/>
      <c r="FZ1030" s="56"/>
      <c r="GA1030" s="56"/>
      <c r="GB1030" s="56"/>
      <c r="GC1030" s="56"/>
      <c r="GD1030" s="56"/>
      <c r="GE1030" s="608"/>
      <c r="GF1030" s="56"/>
      <c r="GG1030" s="56"/>
      <c r="GH1030" s="56"/>
      <c r="GI1030" s="56"/>
      <c r="GJ1030" s="56"/>
      <c r="GK1030" s="608"/>
      <c r="GL1030" s="608"/>
      <c r="GM1030" s="56"/>
      <c r="GN1030" s="56"/>
      <c r="GO1030" s="56"/>
      <c r="GP1030" s="56"/>
      <c r="GQ1030" s="56"/>
      <c r="GR1030" s="56"/>
      <c r="GS1030" s="56"/>
      <c r="GT1030" s="56"/>
      <c r="GU1030" s="56"/>
      <c r="GV1030" s="56"/>
      <c r="GW1030" s="56"/>
      <c r="GX1030" s="629"/>
      <c r="GY1030" s="630"/>
      <c r="GZ1030" s="56"/>
      <c r="HA1030" s="56"/>
      <c r="HB1030" s="56"/>
      <c r="HC1030" s="56"/>
      <c r="HD1030" s="56"/>
      <c r="HE1030" s="56"/>
      <c r="HF1030" s="56"/>
      <c r="HG1030" s="56"/>
      <c r="HH1030" s="56"/>
      <c r="HI1030" s="56"/>
      <c r="HJ1030" s="56"/>
      <c r="HK1030" s="56"/>
      <c r="HL1030" s="56"/>
      <c r="HM1030" s="56"/>
      <c r="HN1030" s="56"/>
      <c r="HO1030" s="56"/>
      <c r="HP1030" s="56"/>
      <c r="HQ1030" s="56"/>
      <c r="HR1030" s="56"/>
      <c r="HS1030" s="56"/>
      <c r="HT1030" s="630"/>
      <c r="HU1030" s="630"/>
      <c r="HV1030" s="56"/>
      <c r="HW1030" s="56"/>
      <c r="HX1030" s="56"/>
      <c r="HY1030" s="56"/>
      <c r="HZ1030" s="56"/>
      <c r="IA1030" s="56"/>
      <c r="IB1030" s="56"/>
      <c r="IC1030" s="56"/>
      <c r="ID1030" s="56"/>
      <c r="IE1030" s="56"/>
      <c r="IF1030" s="56"/>
      <c r="IG1030" s="56"/>
      <c r="IH1030" s="56"/>
      <c r="II1030" s="56"/>
      <c r="IJ1030" s="56"/>
      <c r="IK1030" s="56"/>
      <c r="IL1030" s="56"/>
      <c r="IM1030" s="56"/>
      <c r="IN1030" s="56"/>
      <c r="IO1030" s="56"/>
      <c r="IP1030" s="56"/>
      <c r="IQ1030" s="56"/>
      <c r="IR1030" s="56"/>
      <c r="IS1030" s="56"/>
      <c r="IT1030" s="56"/>
      <c r="IU1030" s="56"/>
      <c r="IV1030" s="56"/>
      <c r="IW1030" s="56"/>
      <c r="IX1030" s="56"/>
      <c r="IY1030" s="56"/>
      <c r="IZ1030" s="56"/>
      <c r="JA1030" s="56"/>
      <c r="JB1030" s="56"/>
    </row>
    <row r="1031" spans="168:262" ht="19" hidden="1" customHeight="1">
      <c r="FL1031" s="56"/>
      <c r="FM1031" s="56"/>
      <c r="FN1031" s="56"/>
      <c r="FO1031" s="56"/>
      <c r="FP1031" s="1228"/>
      <c r="FQ1031" s="56"/>
      <c r="FR1031" s="56"/>
      <c r="FS1031" s="56"/>
      <c r="FT1031" s="608"/>
      <c r="FU1031" s="608"/>
      <c r="FV1031" s="56"/>
      <c r="FW1031" s="56"/>
      <c r="FX1031" s="56"/>
      <c r="FY1031" s="56"/>
      <c r="FZ1031" s="56"/>
      <c r="GA1031" s="56"/>
      <c r="GB1031" s="56"/>
      <c r="GC1031" s="56"/>
      <c r="GD1031" s="56"/>
      <c r="GE1031" s="608"/>
      <c r="GF1031" s="56"/>
      <c r="GG1031" s="56"/>
      <c r="GH1031" s="56"/>
      <c r="GI1031" s="56"/>
      <c r="GJ1031" s="56"/>
      <c r="GK1031" s="608"/>
      <c r="GL1031" s="608"/>
      <c r="GM1031" s="56"/>
      <c r="GN1031" s="56"/>
      <c r="GO1031" s="56"/>
      <c r="GP1031" s="56"/>
      <c r="GQ1031" s="56"/>
      <c r="GR1031" s="56"/>
      <c r="GS1031" s="56"/>
      <c r="GT1031" s="56"/>
      <c r="GU1031" s="56"/>
      <c r="GV1031" s="56"/>
      <c r="GW1031" s="56"/>
      <c r="GX1031" s="629"/>
      <c r="GY1031" s="630"/>
      <c r="GZ1031" s="56"/>
      <c r="HA1031" s="56"/>
      <c r="HB1031" s="56"/>
      <c r="HC1031" s="56"/>
      <c r="HD1031" s="56"/>
      <c r="HE1031" s="56"/>
      <c r="HF1031" s="56"/>
      <c r="HG1031" s="56"/>
      <c r="HH1031" s="56"/>
      <c r="HI1031" s="56"/>
      <c r="HJ1031" s="56"/>
      <c r="HK1031" s="56"/>
      <c r="HL1031" s="56"/>
      <c r="HM1031" s="56"/>
      <c r="HN1031" s="56"/>
      <c r="HO1031" s="56"/>
      <c r="HP1031" s="56"/>
      <c r="HQ1031" s="56"/>
      <c r="HR1031" s="56"/>
      <c r="HS1031" s="56"/>
      <c r="HT1031" s="630"/>
      <c r="HU1031" s="630"/>
      <c r="HV1031" s="56"/>
      <c r="HW1031" s="56"/>
      <c r="HX1031" s="56"/>
      <c r="HY1031" s="56"/>
      <c r="HZ1031" s="56"/>
      <c r="IA1031" s="56"/>
      <c r="IB1031" s="56"/>
      <c r="IC1031" s="56"/>
      <c r="ID1031" s="56"/>
      <c r="IE1031" s="56"/>
      <c r="IF1031" s="56"/>
      <c r="IG1031" s="56"/>
      <c r="IH1031" s="56"/>
      <c r="II1031" s="56"/>
      <c r="IJ1031" s="56"/>
      <c r="IK1031" s="56"/>
      <c r="IL1031" s="56"/>
      <c r="IM1031" s="56"/>
      <c r="IN1031" s="56"/>
      <c r="IO1031" s="56"/>
      <c r="IP1031" s="56"/>
      <c r="IQ1031" s="56"/>
      <c r="IR1031" s="56"/>
      <c r="IS1031" s="56"/>
      <c r="IT1031" s="56"/>
      <c r="IU1031" s="56"/>
      <c r="IV1031" s="56"/>
      <c r="IW1031" s="56"/>
      <c r="IX1031" s="56"/>
      <c r="IY1031" s="56"/>
      <c r="IZ1031" s="56"/>
      <c r="JA1031" s="56"/>
      <c r="JB1031" s="56"/>
    </row>
    <row r="1032" spans="168:262" ht="19" hidden="1" customHeight="1">
      <c r="FL1032" s="56"/>
      <c r="FM1032" s="56"/>
      <c r="FN1032" s="56"/>
      <c r="FO1032" s="56"/>
      <c r="FP1032" s="1228"/>
      <c r="FQ1032" s="56"/>
      <c r="FR1032" s="56"/>
      <c r="FS1032" s="56"/>
      <c r="FT1032" s="608"/>
      <c r="FU1032" s="608"/>
      <c r="FV1032" s="56"/>
      <c r="FW1032" s="56"/>
      <c r="FX1032" s="56"/>
      <c r="FY1032" s="56"/>
      <c r="FZ1032" s="56"/>
      <c r="GA1032" s="56"/>
      <c r="GB1032" s="56"/>
      <c r="GC1032" s="56"/>
      <c r="GD1032" s="56"/>
      <c r="GE1032" s="608"/>
      <c r="GF1032" s="56"/>
      <c r="GG1032" s="56"/>
      <c r="GH1032" s="56"/>
      <c r="GI1032" s="56"/>
      <c r="GJ1032" s="56"/>
      <c r="GK1032" s="608"/>
      <c r="GL1032" s="608"/>
      <c r="GM1032" s="56"/>
      <c r="GN1032" s="56"/>
      <c r="GO1032" s="56"/>
      <c r="GP1032" s="56"/>
      <c r="GQ1032" s="56"/>
      <c r="GR1032" s="56"/>
      <c r="GS1032" s="56"/>
      <c r="GT1032" s="56"/>
      <c r="GU1032" s="56"/>
      <c r="GV1032" s="56"/>
      <c r="GW1032" s="56"/>
      <c r="GX1032" s="629"/>
      <c r="GY1032" s="630"/>
      <c r="GZ1032" s="56"/>
      <c r="HA1032" s="56"/>
      <c r="HB1032" s="56"/>
      <c r="HC1032" s="56"/>
      <c r="HD1032" s="56"/>
      <c r="HE1032" s="56"/>
      <c r="HF1032" s="56"/>
      <c r="HG1032" s="56"/>
      <c r="HH1032" s="56"/>
      <c r="HI1032" s="56"/>
      <c r="HJ1032" s="56"/>
      <c r="HK1032" s="56"/>
      <c r="HL1032" s="56"/>
      <c r="HM1032" s="56"/>
      <c r="HN1032" s="56"/>
      <c r="HO1032" s="56"/>
      <c r="HP1032" s="56"/>
      <c r="HQ1032" s="56"/>
      <c r="HR1032" s="56"/>
      <c r="HS1032" s="56"/>
      <c r="HT1032" s="630"/>
      <c r="HU1032" s="630"/>
      <c r="HV1032" s="56"/>
      <c r="HW1032" s="56"/>
      <c r="HX1032" s="56"/>
      <c r="HY1032" s="56"/>
      <c r="HZ1032" s="56"/>
      <c r="IA1032" s="56"/>
      <c r="IB1032" s="56"/>
      <c r="IC1032" s="56"/>
      <c r="ID1032" s="56"/>
      <c r="IE1032" s="56"/>
      <c r="IF1032" s="56"/>
      <c r="IG1032" s="56"/>
      <c r="IH1032" s="56"/>
      <c r="II1032" s="56"/>
      <c r="IJ1032" s="56"/>
      <c r="IK1032" s="56"/>
      <c r="IL1032" s="56"/>
      <c r="IM1032" s="56"/>
      <c r="IN1032" s="56"/>
      <c r="IO1032" s="56"/>
      <c r="IP1032" s="56"/>
      <c r="IQ1032" s="56"/>
      <c r="IR1032" s="56"/>
      <c r="IS1032" s="56"/>
      <c r="IT1032" s="56"/>
      <c r="IU1032" s="56"/>
      <c r="IV1032" s="56"/>
      <c r="IW1032" s="56"/>
      <c r="IX1032" s="56"/>
      <c r="IY1032" s="56"/>
      <c r="IZ1032" s="56"/>
      <c r="JA1032" s="56"/>
      <c r="JB1032" s="56"/>
    </row>
    <row r="1033" spans="168:262" ht="19" hidden="1" customHeight="1">
      <c r="FL1033" s="56"/>
      <c r="FM1033" s="56"/>
      <c r="FN1033" s="56"/>
      <c r="FO1033" s="56"/>
      <c r="FP1033" s="1228"/>
      <c r="FQ1033" s="56"/>
      <c r="FR1033" s="56"/>
      <c r="FS1033" s="56"/>
      <c r="FT1033" s="608"/>
      <c r="FU1033" s="608"/>
      <c r="FV1033" s="56"/>
      <c r="FW1033" s="56"/>
      <c r="FX1033" s="56"/>
      <c r="FY1033" s="56"/>
      <c r="FZ1033" s="56"/>
      <c r="GA1033" s="56"/>
      <c r="GB1033" s="56"/>
      <c r="GC1033" s="56"/>
      <c r="GD1033" s="56"/>
      <c r="GE1033" s="608"/>
      <c r="GF1033" s="56"/>
      <c r="GG1033" s="56"/>
      <c r="GH1033" s="56"/>
      <c r="GI1033" s="56"/>
      <c r="GJ1033" s="56"/>
      <c r="GK1033" s="608"/>
      <c r="GL1033" s="608"/>
      <c r="GM1033" s="56"/>
      <c r="GN1033" s="56"/>
      <c r="GO1033" s="56"/>
      <c r="GP1033" s="56"/>
      <c r="GQ1033" s="56"/>
      <c r="GR1033" s="56"/>
      <c r="GS1033" s="56"/>
      <c r="GT1033" s="56"/>
      <c r="GU1033" s="56"/>
      <c r="GV1033" s="56"/>
      <c r="GW1033" s="56"/>
      <c r="GX1033" s="629"/>
      <c r="GY1033" s="630"/>
      <c r="GZ1033" s="56"/>
      <c r="HA1033" s="56"/>
      <c r="HB1033" s="56"/>
      <c r="HC1033" s="56"/>
      <c r="HD1033" s="56"/>
      <c r="HE1033" s="56"/>
      <c r="HF1033" s="56"/>
      <c r="HG1033" s="56"/>
      <c r="HH1033" s="56"/>
      <c r="HI1033" s="56"/>
      <c r="HJ1033" s="56"/>
      <c r="HK1033" s="56"/>
      <c r="HL1033" s="56"/>
      <c r="HM1033" s="56"/>
      <c r="HN1033" s="56"/>
      <c r="HO1033" s="56"/>
      <c r="HP1033" s="56"/>
      <c r="HQ1033" s="56"/>
      <c r="HR1033" s="56"/>
      <c r="HS1033" s="56"/>
      <c r="HT1033" s="630"/>
      <c r="HU1033" s="630"/>
      <c r="HV1033" s="56"/>
      <c r="HW1033" s="56"/>
      <c r="HX1033" s="56"/>
      <c r="HY1033" s="56"/>
      <c r="HZ1033" s="56"/>
      <c r="IA1033" s="56"/>
      <c r="IB1033" s="56"/>
      <c r="IC1033" s="56"/>
      <c r="ID1033" s="56"/>
      <c r="IE1033" s="56"/>
      <c r="IF1033" s="56"/>
      <c r="IG1033" s="56"/>
      <c r="IH1033" s="56"/>
      <c r="II1033" s="56"/>
      <c r="IJ1033" s="56"/>
      <c r="IK1033" s="56"/>
      <c r="IL1033" s="56"/>
      <c r="IM1033" s="56"/>
      <c r="IN1033" s="56"/>
      <c r="IO1033" s="56"/>
      <c r="IP1033" s="56"/>
      <c r="IQ1033" s="56"/>
      <c r="IR1033" s="56"/>
      <c r="IS1033" s="56"/>
      <c r="IT1033" s="56"/>
      <c r="IU1033" s="56"/>
      <c r="IV1033" s="56"/>
      <c r="IW1033" s="56"/>
      <c r="IX1033" s="56"/>
      <c r="IY1033" s="56"/>
      <c r="IZ1033" s="56"/>
      <c r="JA1033" s="56"/>
      <c r="JB1033" s="56"/>
    </row>
    <row r="1034" spans="168:262" ht="19" hidden="1" customHeight="1">
      <c r="FL1034" s="56"/>
      <c r="FM1034" s="56"/>
      <c r="FN1034" s="56"/>
      <c r="FO1034" s="56"/>
      <c r="FP1034" s="1228"/>
      <c r="FQ1034" s="56"/>
      <c r="FR1034" s="56"/>
      <c r="FS1034" s="56"/>
      <c r="FT1034" s="608"/>
      <c r="FU1034" s="608"/>
      <c r="FV1034" s="56"/>
      <c r="FW1034" s="56"/>
      <c r="FX1034" s="56"/>
      <c r="FY1034" s="56"/>
      <c r="FZ1034" s="56"/>
      <c r="GA1034" s="56"/>
      <c r="GB1034" s="56"/>
      <c r="GC1034" s="56"/>
      <c r="GD1034" s="56"/>
      <c r="GE1034" s="608"/>
      <c r="GF1034" s="56"/>
      <c r="GG1034" s="56"/>
      <c r="GH1034" s="56"/>
      <c r="GI1034" s="56"/>
      <c r="GJ1034" s="56"/>
      <c r="GK1034" s="608"/>
      <c r="GL1034" s="608"/>
      <c r="GM1034" s="56"/>
      <c r="GN1034" s="56"/>
      <c r="GO1034" s="56"/>
      <c r="GP1034" s="56"/>
      <c r="GQ1034" s="56"/>
      <c r="GR1034" s="56"/>
      <c r="GS1034" s="56"/>
      <c r="GT1034" s="56"/>
      <c r="GU1034" s="56"/>
      <c r="GV1034" s="56"/>
      <c r="GW1034" s="56"/>
      <c r="GX1034" s="629"/>
      <c r="GY1034" s="630"/>
      <c r="GZ1034" s="56"/>
      <c r="HA1034" s="56"/>
      <c r="HB1034" s="56"/>
      <c r="HC1034" s="56"/>
      <c r="HD1034" s="56"/>
      <c r="HE1034" s="56"/>
      <c r="HF1034" s="56"/>
      <c r="HG1034" s="56"/>
      <c r="HH1034" s="56"/>
      <c r="HI1034" s="56"/>
      <c r="HJ1034" s="56"/>
      <c r="HK1034" s="56"/>
      <c r="HL1034" s="56"/>
      <c r="HM1034" s="56"/>
      <c r="HN1034" s="56"/>
      <c r="HO1034" s="56"/>
      <c r="HP1034" s="56"/>
      <c r="HQ1034" s="56"/>
      <c r="HR1034" s="56"/>
      <c r="HS1034" s="56"/>
      <c r="HT1034" s="630"/>
      <c r="HU1034" s="630"/>
      <c r="HV1034" s="56"/>
      <c r="HW1034" s="56"/>
      <c r="HX1034" s="56"/>
      <c r="HY1034" s="56"/>
      <c r="HZ1034" s="56"/>
      <c r="IA1034" s="56"/>
      <c r="IB1034" s="56"/>
      <c r="IC1034" s="56"/>
      <c r="ID1034" s="56"/>
      <c r="IE1034" s="56"/>
      <c r="IF1034" s="56"/>
      <c r="IG1034" s="56"/>
      <c r="IH1034" s="56"/>
      <c r="II1034" s="56"/>
      <c r="IJ1034" s="56"/>
      <c r="IK1034" s="56"/>
      <c r="IL1034" s="56"/>
      <c r="IM1034" s="56"/>
      <c r="IN1034" s="56"/>
      <c r="IO1034" s="56"/>
      <c r="IP1034" s="56"/>
      <c r="IQ1034" s="56"/>
      <c r="IR1034" s="56"/>
      <c r="IS1034" s="56"/>
      <c r="IT1034" s="56"/>
      <c r="IU1034" s="56"/>
      <c r="IV1034" s="56"/>
      <c r="IW1034" s="56"/>
      <c r="IX1034" s="56"/>
      <c r="IY1034" s="56"/>
      <c r="IZ1034" s="56"/>
      <c r="JA1034" s="56"/>
      <c r="JB1034" s="56"/>
    </row>
    <row r="1035" spans="168:262" ht="19" hidden="1" customHeight="1">
      <c r="FL1035" s="56"/>
      <c r="FM1035" s="56"/>
      <c r="FN1035" s="56"/>
      <c r="FO1035" s="56"/>
      <c r="FP1035" s="1228"/>
      <c r="FQ1035" s="56"/>
      <c r="FR1035" s="56"/>
      <c r="FS1035" s="56"/>
      <c r="FT1035" s="608"/>
      <c r="FU1035" s="608"/>
      <c r="FV1035" s="56"/>
      <c r="FW1035" s="56"/>
      <c r="FX1035" s="56"/>
      <c r="FY1035" s="56"/>
      <c r="FZ1035" s="56"/>
      <c r="GA1035" s="56"/>
      <c r="GB1035" s="56"/>
      <c r="GC1035" s="56"/>
      <c r="GD1035" s="56"/>
      <c r="GE1035" s="608"/>
      <c r="GF1035" s="56"/>
      <c r="GG1035" s="56"/>
      <c r="GH1035" s="56"/>
      <c r="GI1035" s="56"/>
      <c r="GJ1035" s="56"/>
      <c r="GK1035" s="608"/>
      <c r="GL1035" s="608"/>
      <c r="GM1035" s="56"/>
      <c r="GN1035" s="56"/>
      <c r="GO1035" s="56"/>
      <c r="GP1035" s="56"/>
      <c r="GQ1035" s="56"/>
      <c r="GR1035" s="56"/>
      <c r="GS1035" s="56"/>
      <c r="GT1035" s="56"/>
      <c r="GU1035" s="56"/>
      <c r="GV1035" s="56"/>
      <c r="GW1035" s="56"/>
      <c r="GX1035" s="629"/>
      <c r="GY1035" s="630"/>
      <c r="GZ1035" s="56"/>
      <c r="HA1035" s="56"/>
      <c r="HB1035" s="56"/>
      <c r="HC1035" s="56"/>
      <c r="HD1035" s="56"/>
      <c r="HE1035" s="56"/>
      <c r="HF1035" s="56"/>
      <c r="HG1035" s="56"/>
      <c r="HH1035" s="56"/>
      <c r="HI1035" s="56"/>
      <c r="HJ1035" s="56"/>
      <c r="HK1035" s="56"/>
      <c r="HL1035" s="56"/>
      <c r="HM1035" s="56"/>
      <c r="HN1035" s="56"/>
      <c r="HO1035" s="56"/>
      <c r="HP1035" s="56"/>
      <c r="HQ1035" s="56"/>
      <c r="HR1035" s="56"/>
      <c r="HS1035" s="56"/>
      <c r="HT1035" s="630"/>
      <c r="HU1035" s="630"/>
      <c r="HV1035" s="56"/>
      <c r="HW1035" s="56"/>
      <c r="HX1035" s="56"/>
      <c r="HY1035" s="56"/>
      <c r="HZ1035" s="56"/>
      <c r="IA1035" s="56"/>
      <c r="IB1035" s="56"/>
      <c r="IC1035" s="56"/>
      <c r="ID1035" s="56"/>
      <c r="IE1035" s="56"/>
      <c r="IF1035" s="56"/>
      <c r="IG1035" s="56"/>
      <c r="IH1035" s="56"/>
      <c r="II1035" s="56"/>
      <c r="IJ1035" s="56"/>
      <c r="IK1035" s="56"/>
      <c r="IL1035" s="56"/>
      <c r="IM1035" s="56"/>
      <c r="IN1035" s="56"/>
      <c r="IO1035" s="56"/>
      <c r="IP1035" s="56"/>
      <c r="IQ1035" s="56"/>
      <c r="IR1035" s="56"/>
      <c r="IS1035" s="56"/>
      <c r="IT1035" s="56"/>
      <c r="IU1035" s="56"/>
      <c r="IV1035" s="56"/>
      <c r="IW1035" s="56"/>
      <c r="IX1035" s="56"/>
      <c r="IY1035" s="56"/>
      <c r="IZ1035" s="56"/>
      <c r="JA1035" s="56"/>
      <c r="JB1035" s="56"/>
    </row>
    <row r="1036" spans="168:262" ht="19" hidden="1" customHeight="1">
      <c r="FL1036" s="56"/>
      <c r="FM1036" s="56"/>
      <c r="FN1036" s="56"/>
      <c r="FO1036" s="56"/>
      <c r="FP1036" s="1228"/>
      <c r="FQ1036" s="56"/>
      <c r="FR1036" s="56"/>
      <c r="FS1036" s="56"/>
      <c r="FT1036" s="608"/>
      <c r="FU1036" s="608"/>
      <c r="FV1036" s="56"/>
      <c r="FW1036" s="56"/>
      <c r="FX1036" s="56"/>
      <c r="FY1036" s="56"/>
      <c r="FZ1036" s="56"/>
      <c r="GA1036" s="56"/>
      <c r="GB1036" s="56"/>
      <c r="GC1036" s="56"/>
      <c r="GD1036" s="56"/>
      <c r="GE1036" s="608"/>
      <c r="GF1036" s="56"/>
      <c r="GG1036" s="56"/>
      <c r="GH1036" s="56"/>
      <c r="GI1036" s="56"/>
      <c r="GJ1036" s="56"/>
      <c r="GK1036" s="608"/>
      <c r="GL1036" s="608"/>
      <c r="GM1036" s="56"/>
      <c r="GN1036" s="56"/>
      <c r="GO1036" s="56"/>
      <c r="GP1036" s="56"/>
      <c r="GQ1036" s="56"/>
      <c r="GR1036" s="56"/>
      <c r="GS1036" s="56"/>
      <c r="GT1036" s="56"/>
      <c r="GU1036" s="56"/>
      <c r="GV1036" s="56"/>
      <c r="GW1036" s="56"/>
      <c r="GX1036" s="629"/>
      <c r="GY1036" s="630"/>
      <c r="GZ1036" s="56"/>
      <c r="HA1036" s="56"/>
      <c r="HB1036" s="56"/>
      <c r="HC1036" s="56"/>
      <c r="HD1036" s="56"/>
      <c r="HE1036" s="56"/>
      <c r="HF1036" s="56"/>
      <c r="HG1036" s="56"/>
      <c r="HH1036" s="56"/>
      <c r="HI1036" s="56"/>
      <c r="HJ1036" s="56"/>
      <c r="HK1036" s="56"/>
      <c r="HL1036" s="56"/>
      <c r="HM1036" s="56"/>
      <c r="HN1036" s="56"/>
      <c r="HO1036" s="56"/>
      <c r="HP1036" s="56"/>
      <c r="HQ1036" s="56"/>
      <c r="HR1036" s="56"/>
      <c r="HS1036" s="56"/>
      <c r="HT1036" s="630"/>
      <c r="HU1036" s="630"/>
      <c r="HV1036" s="56"/>
      <c r="HW1036" s="56"/>
      <c r="HX1036" s="56"/>
      <c r="HY1036" s="56"/>
      <c r="HZ1036" s="56"/>
      <c r="IA1036" s="56"/>
      <c r="IB1036" s="56"/>
      <c r="IC1036" s="56"/>
      <c r="ID1036" s="56"/>
      <c r="IE1036" s="56"/>
      <c r="IF1036" s="56"/>
      <c r="IG1036" s="56"/>
      <c r="IH1036" s="56"/>
      <c r="II1036" s="56"/>
      <c r="IJ1036" s="56"/>
      <c r="IK1036" s="56"/>
      <c r="IL1036" s="56"/>
      <c r="IM1036" s="56"/>
      <c r="IN1036" s="56"/>
      <c r="IO1036" s="56"/>
      <c r="IP1036" s="56"/>
      <c r="IQ1036" s="56"/>
      <c r="IR1036" s="56"/>
      <c r="IS1036" s="56"/>
      <c r="IT1036" s="56"/>
      <c r="IU1036" s="56"/>
      <c r="IV1036" s="56"/>
      <c r="IW1036" s="56"/>
      <c r="IX1036" s="56"/>
      <c r="IY1036" s="56"/>
      <c r="IZ1036" s="56"/>
      <c r="JA1036" s="56"/>
      <c r="JB1036" s="56"/>
    </row>
    <row r="1037" spans="168:262" ht="19" hidden="1" customHeight="1">
      <c r="FL1037" s="56"/>
      <c r="FM1037" s="56"/>
      <c r="FN1037" s="56"/>
      <c r="FO1037" s="56"/>
      <c r="FP1037" s="1228"/>
      <c r="FQ1037" s="56"/>
      <c r="FR1037" s="56"/>
      <c r="FS1037" s="56"/>
      <c r="FT1037" s="608"/>
      <c r="FU1037" s="608"/>
      <c r="FV1037" s="56"/>
      <c r="FW1037" s="56"/>
      <c r="FX1037" s="56"/>
      <c r="FY1037" s="56"/>
      <c r="FZ1037" s="56"/>
      <c r="GA1037" s="56"/>
      <c r="GB1037" s="56"/>
      <c r="GC1037" s="56"/>
      <c r="GD1037" s="56"/>
      <c r="GE1037" s="608"/>
      <c r="GF1037" s="56"/>
      <c r="GG1037" s="56"/>
      <c r="GH1037" s="56"/>
      <c r="GI1037" s="56"/>
      <c r="GJ1037" s="56"/>
      <c r="GK1037" s="608"/>
      <c r="GL1037" s="608"/>
      <c r="GM1037" s="56"/>
      <c r="GN1037" s="56"/>
      <c r="GO1037" s="56"/>
      <c r="GP1037" s="56"/>
      <c r="GQ1037" s="56"/>
      <c r="GR1037" s="56"/>
      <c r="GS1037" s="56"/>
      <c r="GT1037" s="56"/>
      <c r="GU1037" s="56"/>
      <c r="GV1037" s="56"/>
      <c r="GW1037" s="56"/>
      <c r="GX1037" s="629"/>
      <c r="GY1037" s="630"/>
      <c r="GZ1037" s="56"/>
      <c r="HA1037" s="56"/>
      <c r="HB1037" s="56"/>
      <c r="HC1037" s="56"/>
      <c r="HD1037" s="56"/>
      <c r="HE1037" s="56"/>
      <c r="HF1037" s="56"/>
      <c r="HG1037" s="56"/>
      <c r="HH1037" s="56"/>
      <c r="HI1037" s="56"/>
      <c r="HJ1037" s="56"/>
      <c r="HK1037" s="56"/>
      <c r="HL1037" s="56"/>
      <c r="HM1037" s="56"/>
      <c r="HN1037" s="56"/>
      <c r="HO1037" s="56"/>
      <c r="HP1037" s="56"/>
      <c r="HQ1037" s="56"/>
      <c r="HR1037" s="56"/>
      <c r="HS1037" s="56"/>
      <c r="HT1037" s="630"/>
      <c r="HU1037" s="630"/>
      <c r="HV1037" s="56"/>
      <c r="HW1037" s="56"/>
      <c r="HX1037" s="56"/>
      <c r="HY1037" s="56"/>
      <c r="HZ1037" s="56"/>
      <c r="IA1037" s="56"/>
      <c r="IB1037" s="56"/>
      <c r="IC1037" s="56"/>
      <c r="ID1037" s="56"/>
      <c r="IE1037" s="56"/>
      <c r="IF1037" s="56"/>
      <c r="IG1037" s="56"/>
      <c r="IH1037" s="56"/>
      <c r="II1037" s="56"/>
      <c r="IJ1037" s="56"/>
      <c r="IK1037" s="56"/>
      <c r="IL1037" s="56"/>
      <c r="IM1037" s="56"/>
      <c r="IN1037" s="56"/>
      <c r="IO1037" s="56"/>
      <c r="IP1037" s="56"/>
      <c r="IQ1037" s="56"/>
      <c r="IR1037" s="56"/>
      <c r="IS1037" s="56"/>
      <c r="IT1037" s="56"/>
      <c r="IU1037" s="56"/>
      <c r="IV1037" s="56"/>
      <c r="IW1037" s="56"/>
      <c r="IX1037" s="56"/>
      <c r="IY1037" s="56"/>
      <c r="IZ1037" s="56"/>
      <c r="JA1037" s="56"/>
      <c r="JB1037" s="56"/>
    </row>
    <row r="1038" spans="168:262" ht="19" hidden="1" customHeight="1">
      <c r="FL1038" s="56"/>
      <c r="FM1038" s="56"/>
      <c r="FN1038" s="56"/>
      <c r="FO1038" s="56"/>
      <c r="FP1038" s="1228"/>
      <c r="FQ1038" s="56"/>
      <c r="FR1038" s="56"/>
      <c r="FS1038" s="56"/>
      <c r="FT1038" s="608"/>
      <c r="FU1038" s="608"/>
      <c r="FV1038" s="56"/>
      <c r="FW1038" s="56"/>
      <c r="FX1038" s="56"/>
      <c r="FY1038" s="56"/>
      <c r="FZ1038" s="56"/>
      <c r="GA1038" s="56"/>
      <c r="GB1038" s="56"/>
      <c r="GC1038" s="56"/>
      <c r="GD1038" s="56"/>
      <c r="GE1038" s="608"/>
      <c r="GF1038" s="56"/>
      <c r="GG1038" s="56"/>
      <c r="GH1038" s="56"/>
      <c r="GI1038" s="56"/>
      <c r="GJ1038" s="56"/>
      <c r="GK1038" s="608"/>
      <c r="GL1038" s="608"/>
      <c r="GM1038" s="56"/>
      <c r="GN1038" s="56"/>
      <c r="GO1038" s="56"/>
      <c r="GP1038" s="56"/>
      <c r="GQ1038" s="56"/>
      <c r="GR1038" s="56"/>
      <c r="GS1038" s="56"/>
      <c r="GT1038" s="56"/>
      <c r="GU1038" s="56"/>
      <c r="GV1038" s="56"/>
      <c r="GW1038" s="56"/>
      <c r="GX1038" s="629"/>
      <c r="GY1038" s="630"/>
      <c r="GZ1038" s="56"/>
      <c r="HA1038" s="56"/>
      <c r="HB1038" s="56"/>
      <c r="HC1038" s="56"/>
      <c r="HD1038" s="56"/>
      <c r="HE1038" s="56"/>
      <c r="HF1038" s="56"/>
      <c r="HG1038" s="56"/>
      <c r="HH1038" s="56"/>
      <c r="HI1038" s="56"/>
      <c r="HJ1038" s="56"/>
      <c r="HK1038" s="56"/>
      <c r="HL1038" s="56"/>
      <c r="HM1038" s="56"/>
      <c r="HN1038" s="56"/>
      <c r="HO1038" s="56"/>
      <c r="HP1038" s="56"/>
      <c r="HQ1038" s="56"/>
      <c r="HR1038" s="56"/>
      <c r="HS1038" s="56"/>
      <c r="HT1038" s="630"/>
      <c r="HU1038" s="630"/>
      <c r="HV1038" s="56"/>
      <c r="HW1038" s="56"/>
      <c r="HX1038" s="56"/>
      <c r="HY1038" s="56"/>
      <c r="HZ1038" s="56"/>
      <c r="IA1038" s="56"/>
      <c r="IB1038" s="56"/>
      <c r="IC1038" s="56"/>
      <c r="ID1038" s="56"/>
      <c r="IE1038" s="56"/>
      <c r="IF1038" s="56"/>
      <c r="IG1038" s="56"/>
      <c r="IH1038" s="56"/>
      <c r="II1038" s="56"/>
      <c r="IJ1038" s="56"/>
      <c r="IK1038" s="56"/>
      <c r="IL1038" s="56"/>
      <c r="IM1038" s="56"/>
      <c r="IN1038" s="56"/>
      <c r="IO1038" s="56"/>
      <c r="IP1038" s="56"/>
      <c r="IQ1038" s="56"/>
      <c r="IR1038" s="56"/>
      <c r="IS1038" s="56"/>
      <c r="IT1038" s="56"/>
      <c r="IU1038" s="56"/>
      <c r="IV1038" s="56"/>
      <c r="IW1038" s="56"/>
      <c r="IX1038" s="56"/>
      <c r="IY1038" s="56"/>
      <c r="IZ1038" s="56"/>
      <c r="JA1038" s="56"/>
      <c r="JB1038" s="56"/>
    </row>
    <row r="1039" spans="168:262" ht="19" hidden="1" customHeight="1">
      <c r="FL1039" s="56"/>
      <c r="FM1039" s="56"/>
      <c r="FN1039" s="56"/>
      <c r="FO1039" s="56"/>
      <c r="FP1039" s="1228"/>
      <c r="FQ1039" s="56"/>
      <c r="FR1039" s="56"/>
      <c r="FS1039" s="56"/>
      <c r="FT1039" s="608"/>
      <c r="FU1039" s="608"/>
      <c r="FV1039" s="56"/>
      <c r="FW1039" s="56"/>
      <c r="FX1039" s="56"/>
      <c r="FY1039" s="56"/>
      <c r="FZ1039" s="56"/>
      <c r="GA1039" s="56"/>
      <c r="GB1039" s="56"/>
      <c r="GC1039" s="56"/>
      <c r="GD1039" s="56"/>
      <c r="GE1039" s="608"/>
      <c r="GF1039" s="56"/>
      <c r="GG1039" s="56"/>
      <c r="GH1039" s="56"/>
      <c r="GI1039" s="56"/>
      <c r="GJ1039" s="56"/>
      <c r="GK1039" s="608"/>
      <c r="GL1039" s="608"/>
      <c r="GM1039" s="56"/>
      <c r="GN1039" s="56"/>
      <c r="GO1039" s="56"/>
      <c r="GP1039" s="56"/>
      <c r="GQ1039" s="56"/>
      <c r="GR1039" s="56"/>
      <c r="GS1039" s="56"/>
      <c r="GT1039" s="56"/>
      <c r="GU1039" s="56"/>
      <c r="GV1039" s="56"/>
      <c r="GW1039" s="56"/>
      <c r="GX1039" s="629"/>
      <c r="GY1039" s="630"/>
      <c r="GZ1039" s="56"/>
      <c r="HA1039" s="56"/>
      <c r="HB1039" s="56"/>
      <c r="HC1039" s="56"/>
      <c r="HD1039" s="56"/>
      <c r="HE1039" s="56"/>
      <c r="HF1039" s="56"/>
      <c r="HG1039" s="56"/>
      <c r="HH1039" s="56"/>
      <c r="HI1039" s="56"/>
      <c r="HJ1039" s="56"/>
      <c r="HK1039" s="56"/>
      <c r="HL1039" s="56"/>
      <c r="HM1039" s="56"/>
      <c r="HN1039" s="56"/>
      <c r="HO1039" s="56"/>
      <c r="HP1039" s="56"/>
      <c r="HQ1039" s="56"/>
      <c r="HR1039" s="56"/>
      <c r="HS1039" s="56"/>
      <c r="HT1039" s="630"/>
      <c r="HU1039" s="630"/>
      <c r="HV1039" s="56"/>
      <c r="HW1039" s="56"/>
      <c r="HX1039" s="56"/>
      <c r="HY1039" s="56"/>
      <c r="HZ1039" s="56"/>
      <c r="IA1039" s="56"/>
      <c r="IB1039" s="56"/>
      <c r="IC1039" s="56"/>
      <c r="ID1039" s="56"/>
      <c r="IE1039" s="56"/>
      <c r="IF1039" s="56"/>
      <c r="IG1039" s="56"/>
      <c r="IH1039" s="56"/>
      <c r="II1039" s="56"/>
      <c r="IJ1039" s="56"/>
      <c r="IK1039" s="56"/>
      <c r="IL1039" s="56"/>
      <c r="IM1039" s="56"/>
      <c r="IN1039" s="56"/>
      <c r="IO1039" s="56"/>
      <c r="IP1039" s="56"/>
      <c r="IQ1039" s="56"/>
      <c r="IR1039" s="56"/>
      <c r="IS1039" s="56"/>
      <c r="IT1039" s="56"/>
      <c r="IU1039" s="56"/>
      <c r="IV1039" s="56"/>
      <c r="IW1039" s="56"/>
      <c r="IX1039" s="56"/>
      <c r="IY1039" s="56"/>
      <c r="IZ1039" s="56"/>
      <c r="JA1039" s="56"/>
      <c r="JB1039" s="56"/>
    </row>
    <row r="1040" spans="168:262" ht="19" hidden="1" customHeight="1">
      <c r="FL1040" s="56"/>
      <c r="FM1040" s="56"/>
      <c r="FN1040" s="56"/>
      <c r="FO1040" s="56"/>
      <c r="FP1040" s="1228"/>
      <c r="FQ1040" s="56"/>
      <c r="FR1040" s="56"/>
      <c r="FS1040" s="56"/>
      <c r="FT1040" s="608"/>
      <c r="FU1040" s="608"/>
      <c r="FV1040" s="56"/>
      <c r="FW1040" s="56"/>
      <c r="FX1040" s="56"/>
      <c r="FY1040" s="56"/>
      <c r="FZ1040" s="56"/>
      <c r="GA1040" s="56"/>
      <c r="GB1040" s="56"/>
      <c r="GC1040" s="56"/>
      <c r="GD1040" s="56"/>
      <c r="GE1040" s="608"/>
      <c r="GF1040" s="56"/>
      <c r="GG1040" s="56"/>
      <c r="GH1040" s="56"/>
      <c r="GI1040" s="56"/>
      <c r="GJ1040" s="56"/>
      <c r="GK1040" s="608"/>
      <c r="GL1040" s="608"/>
      <c r="GM1040" s="56"/>
      <c r="GN1040" s="56"/>
      <c r="GO1040" s="56"/>
      <c r="GP1040" s="56"/>
      <c r="GQ1040" s="56"/>
      <c r="GR1040" s="56"/>
      <c r="GS1040" s="56"/>
      <c r="GT1040" s="56"/>
      <c r="GU1040" s="56"/>
      <c r="GV1040" s="56"/>
      <c r="GW1040" s="56"/>
      <c r="GX1040" s="629"/>
      <c r="GY1040" s="630"/>
      <c r="GZ1040" s="56"/>
      <c r="HA1040" s="56"/>
      <c r="HB1040" s="56"/>
      <c r="HC1040" s="56"/>
      <c r="HD1040" s="56"/>
      <c r="HE1040" s="56"/>
      <c r="HF1040" s="56"/>
      <c r="HG1040" s="56"/>
      <c r="HH1040" s="56"/>
      <c r="HI1040" s="56"/>
      <c r="HJ1040" s="56"/>
      <c r="HK1040" s="56"/>
      <c r="HL1040" s="56"/>
      <c r="HM1040" s="56"/>
      <c r="HN1040" s="56"/>
      <c r="HO1040" s="56"/>
      <c r="HP1040" s="56"/>
      <c r="HQ1040" s="56"/>
      <c r="HR1040" s="56"/>
      <c r="HS1040" s="56"/>
      <c r="HT1040" s="630"/>
      <c r="HU1040" s="630"/>
      <c r="HV1040" s="56"/>
      <c r="HW1040" s="56"/>
      <c r="HX1040" s="56"/>
      <c r="HY1040" s="56"/>
      <c r="HZ1040" s="56"/>
      <c r="IA1040" s="56"/>
      <c r="IB1040" s="56"/>
      <c r="IC1040" s="56"/>
      <c r="ID1040" s="56"/>
      <c r="IE1040" s="56"/>
      <c r="IF1040" s="56"/>
      <c r="IG1040" s="56"/>
      <c r="IH1040" s="56"/>
      <c r="II1040" s="56"/>
      <c r="IJ1040" s="56"/>
      <c r="IK1040" s="56"/>
      <c r="IL1040" s="56"/>
      <c r="IM1040" s="56"/>
      <c r="IN1040" s="56"/>
      <c r="IO1040" s="56"/>
      <c r="IP1040" s="56"/>
      <c r="IQ1040" s="56"/>
      <c r="IR1040" s="56"/>
      <c r="IS1040" s="56"/>
      <c r="IT1040" s="56"/>
      <c r="IU1040" s="56"/>
      <c r="IV1040" s="56"/>
      <c r="IW1040" s="56"/>
      <c r="IX1040" s="56"/>
      <c r="IY1040" s="56"/>
      <c r="IZ1040" s="56"/>
      <c r="JA1040" s="56"/>
      <c r="JB1040" s="56"/>
    </row>
    <row r="1041" spans="168:262" ht="19" hidden="1" customHeight="1">
      <c r="FL1041" s="56"/>
      <c r="FM1041" s="56"/>
      <c r="FN1041" s="56"/>
      <c r="FO1041" s="56"/>
      <c r="FP1041" s="1228"/>
      <c r="FQ1041" s="56"/>
      <c r="FR1041" s="56"/>
      <c r="FS1041" s="56"/>
      <c r="FT1041" s="608"/>
      <c r="FU1041" s="608"/>
      <c r="FV1041" s="56"/>
      <c r="FW1041" s="56"/>
      <c r="FX1041" s="56"/>
      <c r="FY1041" s="56"/>
      <c r="FZ1041" s="56"/>
      <c r="GA1041" s="56"/>
      <c r="GB1041" s="56"/>
      <c r="GC1041" s="56"/>
      <c r="GD1041" s="56"/>
      <c r="GE1041" s="608"/>
      <c r="GF1041" s="56"/>
      <c r="GG1041" s="56"/>
      <c r="GH1041" s="56"/>
      <c r="GI1041" s="56"/>
      <c r="GJ1041" s="56"/>
      <c r="GK1041" s="608"/>
      <c r="GL1041" s="608"/>
      <c r="GM1041" s="56"/>
      <c r="GN1041" s="56"/>
      <c r="GO1041" s="56"/>
      <c r="GP1041" s="56"/>
      <c r="GQ1041" s="56"/>
      <c r="GR1041" s="56"/>
      <c r="GS1041" s="56"/>
      <c r="GT1041" s="56"/>
      <c r="GU1041" s="56"/>
      <c r="GV1041" s="56"/>
      <c r="GW1041" s="56"/>
      <c r="GX1041" s="629"/>
      <c r="GY1041" s="630"/>
      <c r="GZ1041" s="56"/>
      <c r="HA1041" s="56"/>
      <c r="HB1041" s="56"/>
      <c r="HC1041" s="56"/>
      <c r="HD1041" s="56"/>
      <c r="HE1041" s="56"/>
      <c r="HF1041" s="56"/>
      <c r="HG1041" s="56"/>
      <c r="HH1041" s="56"/>
      <c r="HI1041" s="56"/>
      <c r="HJ1041" s="56"/>
      <c r="HK1041" s="56"/>
      <c r="HL1041" s="56"/>
      <c r="HM1041" s="56"/>
      <c r="HN1041" s="56"/>
      <c r="HO1041" s="56"/>
      <c r="HP1041" s="56"/>
      <c r="HQ1041" s="56"/>
      <c r="HR1041" s="56"/>
      <c r="HS1041" s="56"/>
      <c r="HT1041" s="630"/>
      <c r="HU1041" s="630"/>
      <c r="HV1041" s="56"/>
      <c r="HW1041" s="56"/>
      <c r="HX1041" s="56"/>
      <c r="HY1041" s="56"/>
      <c r="HZ1041" s="56"/>
      <c r="IA1041" s="56"/>
      <c r="IB1041" s="56"/>
      <c r="IC1041" s="56"/>
      <c r="ID1041" s="56"/>
      <c r="IE1041" s="56"/>
      <c r="IF1041" s="56"/>
      <c r="IG1041" s="56"/>
      <c r="IH1041" s="56"/>
      <c r="II1041" s="56"/>
      <c r="IJ1041" s="56"/>
      <c r="IK1041" s="56"/>
      <c r="IL1041" s="56"/>
      <c r="IM1041" s="56"/>
      <c r="IN1041" s="56"/>
      <c r="IO1041" s="56"/>
      <c r="IP1041" s="56"/>
      <c r="IQ1041" s="56"/>
      <c r="IR1041" s="56"/>
      <c r="IS1041" s="56"/>
      <c r="IT1041" s="56"/>
      <c r="IU1041" s="56"/>
      <c r="IV1041" s="56"/>
      <c r="IW1041" s="56"/>
      <c r="IX1041" s="56"/>
      <c r="IY1041" s="56"/>
      <c r="IZ1041" s="56"/>
      <c r="JA1041" s="56"/>
      <c r="JB1041" s="56"/>
    </row>
    <row r="1042" spans="168:262" ht="19" hidden="1" customHeight="1">
      <c r="FL1042" s="56"/>
      <c r="FM1042" s="56"/>
      <c r="FN1042" s="56"/>
      <c r="FO1042" s="56"/>
      <c r="FP1042" s="1228"/>
      <c r="FQ1042" s="56"/>
      <c r="FR1042" s="56"/>
      <c r="FS1042" s="56"/>
      <c r="FT1042" s="608"/>
      <c r="FU1042" s="608"/>
      <c r="FV1042" s="56"/>
      <c r="FW1042" s="56"/>
      <c r="FX1042" s="56"/>
      <c r="FY1042" s="56"/>
      <c r="FZ1042" s="56"/>
      <c r="GA1042" s="56"/>
      <c r="GB1042" s="56"/>
      <c r="GC1042" s="56"/>
      <c r="GD1042" s="56"/>
      <c r="GE1042" s="608"/>
      <c r="GF1042" s="56"/>
      <c r="GG1042" s="56"/>
      <c r="GH1042" s="56"/>
      <c r="GI1042" s="56"/>
      <c r="GJ1042" s="56"/>
      <c r="GK1042" s="608"/>
      <c r="GL1042" s="608"/>
      <c r="GM1042" s="56"/>
      <c r="GN1042" s="56"/>
      <c r="GO1042" s="56"/>
      <c r="GP1042" s="56"/>
      <c r="GQ1042" s="56"/>
      <c r="GR1042" s="56"/>
      <c r="GS1042" s="56"/>
      <c r="GT1042" s="56"/>
      <c r="GU1042" s="56"/>
      <c r="GV1042" s="56"/>
      <c r="GW1042" s="56"/>
      <c r="GX1042" s="629"/>
      <c r="GY1042" s="630"/>
      <c r="GZ1042" s="56"/>
      <c r="HA1042" s="56"/>
      <c r="HB1042" s="56"/>
      <c r="HC1042" s="56"/>
      <c r="HD1042" s="56"/>
      <c r="HE1042" s="56"/>
      <c r="HF1042" s="56"/>
      <c r="HG1042" s="56"/>
      <c r="HH1042" s="56"/>
      <c r="HI1042" s="56"/>
      <c r="HJ1042" s="56"/>
      <c r="HK1042" s="56"/>
      <c r="HL1042" s="56"/>
      <c r="HM1042" s="56"/>
      <c r="HN1042" s="56"/>
      <c r="HO1042" s="56"/>
      <c r="HP1042" s="56"/>
      <c r="HQ1042" s="56"/>
      <c r="HR1042" s="56"/>
      <c r="HS1042" s="56"/>
      <c r="HT1042" s="630"/>
      <c r="HU1042" s="630"/>
      <c r="HV1042" s="56"/>
      <c r="HW1042" s="56"/>
      <c r="HX1042" s="56"/>
      <c r="HY1042" s="56"/>
      <c r="HZ1042" s="56"/>
      <c r="IA1042" s="56"/>
      <c r="IB1042" s="56"/>
      <c r="IC1042" s="56"/>
      <c r="ID1042" s="56"/>
      <c r="IE1042" s="56"/>
      <c r="IF1042" s="56"/>
      <c r="IG1042" s="56"/>
      <c r="IH1042" s="56"/>
      <c r="II1042" s="56"/>
      <c r="IJ1042" s="56"/>
      <c r="IK1042" s="56"/>
      <c r="IL1042" s="56"/>
      <c r="IM1042" s="56"/>
      <c r="IN1042" s="56"/>
      <c r="IO1042" s="56"/>
      <c r="IP1042" s="56"/>
      <c r="IQ1042" s="56"/>
      <c r="IR1042" s="56"/>
      <c r="IS1042" s="56"/>
      <c r="IT1042" s="56"/>
      <c r="IU1042" s="56"/>
      <c r="IV1042" s="56"/>
      <c r="IW1042" s="56"/>
      <c r="IX1042" s="56"/>
      <c r="IY1042" s="56"/>
      <c r="IZ1042" s="56"/>
      <c r="JA1042" s="56"/>
      <c r="JB1042" s="56"/>
    </row>
    <row r="1043" spans="168:262" ht="19" hidden="1" customHeight="1">
      <c r="FL1043" s="56"/>
      <c r="FM1043" s="56"/>
      <c r="FN1043" s="56"/>
      <c r="FO1043" s="56"/>
      <c r="FP1043" s="1228"/>
      <c r="FQ1043" s="56"/>
      <c r="FR1043" s="56"/>
      <c r="FS1043" s="56"/>
      <c r="FT1043" s="608"/>
      <c r="FU1043" s="608"/>
      <c r="FV1043" s="56"/>
      <c r="FW1043" s="56"/>
      <c r="FX1043" s="56"/>
      <c r="FY1043" s="56"/>
      <c r="FZ1043" s="56"/>
      <c r="GA1043" s="56"/>
      <c r="GB1043" s="56"/>
      <c r="GC1043" s="56"/>
      <c r="GD1043" s="56"/>
      <c r="GE1043" s="608"/>
      <c r="GF1043" s="56"/>
      <c r="GG1043" s="56"/>
      <c r="GH1043" s="56"/>
      <c r="GI1043" s="56"/>
      <c r="GJ1043" s="56"/>
      <c r="GK1043" s="608"/>
      <c r="GL1043" s="608"/>
      <c r="GM1043" s="56"/>
      <c r="GN1043" s="56"/>
      <c r="GO1043" s="56"/>
      <c r="GP1043" s="56"/>
      <c r="GQ1043" s="56"/>
      <c r="GR1043" s="56"/>
      <c r="GS1043" s="56"/>
      <c r="GT1043" s="56"/>
      <c r="GU1043" s="56"/>
      <c r="GV1043" s="56"/>
      <c r="GW1043" s="56"/>
      <c r="GX1043" s="629"/>
      <c r="GY1043" s="630"/>
      <c r="GZ1043" s="56"/>
      <c r="HA1043" s="56"/>
      <c r="HB1043" s="56"/>
      <c r="HC1043" s="56"/>
      <c r="HD1043" s="56"/>
      <c r="HE1043" s="56"/>
      <c r="HF1043" s="56"/>
      <c r="HG1043" s="56"/>
      <c r="HH1043" s="56"/>
      <c r="HI1043" s="56"/>
      <c r="HJ1043" s="56"/>
      <c r="HK1043" s="56"/>
      <c r="HL1043" s="56"/>
      <c r="HM1043" s="56"/>
      <c r="HN1043" s="56"/>
      <c r="HO1043" s="56"/>
      <c r="HP1043" s="56"/>
      <c r="HQ1043" s="56"/>
      <c r="HR1043" s="56"/>
      <c r="HS1043" s="56"/>
      <c r="HT1043" s="630"/>
      <c r="HU1043" s="630"/>
      <c r="HV1043" s="56"/>
      <c r="HW1043" s="56"/>
      <c r="HX1043" s="56"/>
      <c r="HY1043" s="56"/>
      <c r="HZ1043" s="56"/>
      <c r="IA1043" s="56"/>
      <c r="IB1043" s="56"/>
      <c r="IC1043" s="56"/>
      <c r="ID1043" s="56"/>
      <c r="IE1043" s="56"/>
      <c r="IF1043" s="56"/>
      <c r="IG1043" s="56"/>
      <c r="IH1043" s="56"/>
      <c r="II1043" s="56"/>
      <c r="IJ1043" s="56"/>
      <c r="IK1043" s="56"/>
      <c r="IL1043" s="56"/>
      <c r="IM1043" s="56"/>
      <c r="IN1043" s="56"/>
      <c r="IO1043" s="56"/>
      <c r="IP1043" s="56"/>
      <c r="IQ1043" s="56"/>
      <c r="IR1043" s="56"/>
      <c r="IS1043" s="56"/>
      <c r="IT1043" s="56"/>
      <c r="IU1043" s="56"/>
      <c r="IV1043" s="56"/>
      <c r="IW1043" s="56"/>
      <c r="IX1043" s="56"/>
      <c r="IY1043" s="56"/>
      <c r="IZ1043" s="56"/>
      <c r="JA1043" s="56"/>
      <c r="JB1043" s="56"/>
    </row>
    <row r="1044" spans="168:262" ht="19" hidden="1" customHeight="1">
      <c r="FL1044" s="56"/>
      <c r="FM1044" s="56"/>
      <c r="FN1044" s="56"/>
      <c r="FO1044" s="56"/>
      <c r="FP1044" s="1228"/>
      <c r="FQ1044" s="56"/>
      <c r="FR1044" s="56"/>
      <c r="FS1044" s="56"/>
      <c r="FT1044" s="608"/>
      <c r="FU1044" s="608"/>
      <c r="FV1044" s="56"/>
      <c r="FW1044" s="56"/>
      <c r="FX1044" s="56"/>
      <c r="FY1044" s="56"/>
      <c r="FZ1044" s="56"/>
      <c r="GA1044" s="56"/>
      <c r="GB1044" s="56"/>
      <c r="GC1044" s="56"/>
      <c r="GD1044" s="56"/>
      <c r="GE1044" s="608"/>
      <c r="GF1044" s="56"/>
      <c r="GG1044" s="56"/>
      <c r="GH1044" s="56"/>
      <c r="GI1044" s="56"/>
      <c r="GJ1044" s="56"/>
      <c r="GK1044" s="608"/>
      <c r="GL1044" s="608"/>
      <c r="GM1044" s="56"/>
      <c r="GN1044" s="56"/>
      <c r="GO1044" s="56"/>
      <c r="GP1044" s="56"/>
      <c r="GQ1044" s="56"/>
      <c r="GR1044" s="56"/>
      <c r="GS1044" s="56"/>
      <c r="GT1044" s="56"/>
      <c r="GU1044" s="56"/>
      <c r="GV1044" s="56"/>
      <c r="GW1044" s="56"/>
      <c r="GX1044" s="629"/>
      <c r="GY1044" s="630"/>
      <c r="GZ1044" s="56"/>
      <c r="HA1044" s="56"/>
      <c r="HB1044" s="56"/>
      <c r="HC1044" s="56"/>
      <c r="HD1044" s="56"/>
      <c r="HE1044" s="56"/>
      <c r="HF1044" s="56"/>
      <c r="HG1044" s="56"/>
      <c r="HH1044" s="56"/>
      <c r="HI1044" s="56"/>
      <c r="HJ1044" s="56"/>
      <c r="HK1044" s="56"/>
      <c r="HL1044" s="56"/>
      <c r="HM1044" s="56"/>
      <c r="HN1044" s="56"/>
      <c r="HO1044" s="56"/>
      <c r="HP1044" s="56"/>
      <c r="HQ1044" s="56"/>
      <c r="HR1044" s="56"/>
      <c r="HS1044" s="56"/>
      <c r="HT1044" s="630"/>
      <c r="HU1044" s="630"/>
      <c r="HV1044" s="56"/>
      <c r="HW1044" s="56"/>
      <c r="HX1044" s="56"/>
      <c r="HY1044" s="56"/>
      <c r="HZ1044" s="56"/>
      <c r="IA1044" s="56"/>
      <c r="IB1044" s="56"/>
      <c r="IC1044" s="56"/>
      <c r="ID1044" s="56"/>
      <c r="IE1044" s="56"/>
      <c r="IF1044" s="56"/>
      <c r="IG1044" s="56"/>
      <c r="IH1044" s="56"/>
      <c r="II1044" s="56"/>
      <c r="IJ1044" s="56"/>
      <c r="IK1044" s="56"/>
      <c r="IL1044" s="56"/>
      <c r="IM1044" s="56"/>
      <c r="IN1044" s="56"/>
      <c r="IO1044" s="56"/>
      <c r="IP1044" s="56"/>
      <c r="IQ1044" s="56"/>
      <c r="IR1044" s="56"/>
      <c r="IS1044" s="56"/>
      <c r="IT1044" s="56"/>
      <c r="IU1044" s="56"/>
      <c r="IV1044" s="56"/>
      <c r="IW1044" s="56"/>
      <c r="IX1044" s="56"/>
      <c r="IY1044" s="56"/>
      <c r="IZ1044" s="56"/>
      <c r="JA1044" s="56"/>
      <c r="JB1044" s="56"/>
    </row>
    <row r="1045" spans="168:262" ht="19" hidden="1" customHeight="1">
      <c r="FL1045" s="56"/>
      <c r="FM1045" s="56"/>
      <c r="FN1045" s="56"/>
      <c r="FO1045" s="56"/>
      <c r="FP1045" s="1228"/>
      <c r="FQ1045" s="56"/>
      <c r="FR1045" s="56"/>
      <c r="FS1045" s="56"/>
      <c r="FT1045" s="608"/>
      <c r="FU1045" s="608"/>
      <c r="FV1045" s="56"/>
      <c r="FW1045" s="56"/>
      <c r="FX1045" s="56"/>
      <c r="FY1045" s="56"/>
      <c r="FZ1045" s="56"/>
      <c r="GA1045" s="56"/>
      <c r="GB1045" s="56"/>
      <c r="GC1045" s="56"/>
      <c r="GD1045" s="56"/>
      <c r="GE1045" s="608"/>
      <c r="GF1045" s="56"/>
      <c r="GG1045" s="56"/>
      <c r="GH1045" s="56"/>
      <c r="GI1045" s="56"/>
      <c r="GJ1045" s="56"/>
      <c r="GK1045" s="608"/>
      <c r="GL1045" s="608"/>
      <c r="GM1045" s="56"/>
      <c r="GN1045" s="56"/>
      <c r="GO1045" s="56"/>
      <c r="GP1045" s="56"/>
      <c r="GQ1045" s="56"/>
      <c r="GR1045" s="56"/>
      <c r="GS1045" s="56"/>
      <c r="GT1045" s="56"/>
      <c r="GU1045" s="56"/>
      <c r="GV1045" s="56"/>
      <c r="GW1045" s="56"/>
      <c r="GX1045" s="629"/>
      <c r="GY1045" s="630"/>
      <c r="GZ1045" s="56"/>
      <c r="HA1045" s="56"/>
      <c r="HB1045" s="56"/>
      <c r="HC1045" s="56"/>
      <c r="HD1045" s="56"/>
      <c r="HE1045" s="56"/>
      <c r="HF1045" s="56"/>
      <c r="HG1045" s="56"/>
      <c r="HH1045" s="56"/>
      <c r="HI1045" s="56"/>
      <c r="HJ1045" s="56"/>
      <c r="HK1045" s="56"/>
      <c r="HL1045" s="56"/>
      <c r="HM1045" s="56"/>
      <c r="HN1045" s="56"/>
      <c r="HO1045" s="56"/>
      <c r="HP1045" s="56"/>
      <c r="HQ1045" s="56"/>
      <c r="HR1045" s="56"/>
      <c r="HS1045" s="56"/>
      <c r="HT1045" s="630"/>
      <c r="HU1045" s="630"/>
      <c r="HV1045" s="56"/>
      <c r="HW1045" s="56"/>
      <c r="HX1045" s="56"/>
      <c r="HY1045" s="56"/>
      <c r="HZ1045" s="56"/>
      <c r="IA1045" s="56"/>
      <c r="IB1045" s="56"/>
      <c r="IC1045" s="56"/>
      <c r="ID1045" s="56"/>
      <c r="IE1045" s="56"/>
      <c r="IF1045" s="56"/>
      <c r="IG1045" s="56"/>
      <c r="IH1045" s="56"/>
      <c r="II1045" s="56"/>
      <c r="IJ1045" s="56"/>
      <c r="IK1045" s="56"/>
      <c r="IL1045" s="56"/>
      <c r="IM1045" s="56"/>
      <c r="IN1045" s="56"/>
      <c r="IO1045" s="56"/>
      <c r="IP1045" s="56"/>
      <c r="IQ1045" s="56"/>
      <c r="IR1045" s="56"/>
      <c r="IS1045" s="56"/>
      <c r="IT1045" s="56"/>
      <c r="IU1045" s="56"/>
      <c r="IV1045" s="56"/>
      <c r="IW1045" s="56"/>
      <c r="IX1045" s="56"/>
      <c r="IY1045" s="56"/>
      <c r="IZ1045" s="56"/>
      <c r="JA1045" s="56"/>
      <c r="JB1045" s="56"/>
    </row>
    <row r="1046" spans="168:262" ht="19" hidden="1" customHeight="1">
      <c r="FL1046" s="56"/>
      <c r="FM1046" s="56"/>
      <c r="FN1046" s="56"/>
      <c r="FO1046" s="56"/>
      <c r="FP1046" s="1228"/>
      <c r="FQ1046" s="56"/>
      <c r="FR1046" s="56"/>
      <c r="FS1046" s="56"/>
      <c r="FT1046" s="608"/>
      <c r="FU1046" s="608"/>
      <c r="FV1046" s="56"/>
      <c r="FW1046" s="56"/>
      <c r="FX1046" s="56"/>
      <c r="FY1046" s="56"/>
      <c r="FZ1046" s="56"/>
      <c r="GA1046" s="56"/>
      <c r="GB1046" s="56"/>
      <c r="GC1046" s="56"/>
      <c r="GD1046" s="56"/>
      <c r="GE1046" s="608"/>
      <c r="GF1046" s="56"/>
      <c r="GG1046" s="56"/>
      <c r="GH1046" s="56"/>
      <c r="GI1046" s="56"/>
      <c r="GJ1046" s="56"/>
      <c r="GK1046" s="608"/>
      <c r="GL1046" s="608"/>
      <c r="GM1046" s="56"/>
      <c r="GN1046" s="56"/>
      <c r="GO1046" s="56"/>
      <c r="GP1046" s="56"/>
      <c r="GQ1046" s="56"/>
      <c r="GR1046" s="56"/>
      <c r="GS1046" s="56"/>
      <c r="GT1046" s="56"/>
      <c r="GU1046" s="56"/>
      <c r="GV1046" s="56"/>
      <c r="GW1046" s="56"/>
      <c r="GX1046" s="629"/>
      <c r="GY1046" s="630"/>
      <c r="GZ1046" s="56"/>
      <c r="HA1046" s="56"/>
      <c r="HB1046" s="56"/>
      <c r="HC1046" s="56"/>
      <c r="HD1046" s="56"/>
      <c r="HE1046" s="56"/>
      <c r="HF1046" s="56"/>
      <c r="HG1046" s="56"/>
      <c r="HH1046" s="56"/>
      <c r="HI1046" s="56"/>
      <c r="HJ1046" s="56"/>
      <c r="HK1046" s="56"/>
      <c r="HL1046" s="56"/>
      <c r="HM1046" s="56"/>
      <c r="HN1046" s="56"/>
      <c r="HO1046" s="56"/>
      <c r="HP1046" s="56"/>
      <c r="HQ1046" s="56"/>
      <c r="HR1046" s="56"/>
      <c r="HS1046" s="56"/>
      <c r="HT1046" s="630"/>
      <c r="HU1046" s="630"/>
      <c r="HV1046" s="56"/>
      <c r="HW1046" s="56"/>
      <c r="HX1046" s="56"/>
      <c r="HY1046" s="56"/>
      <c r="HZ1046" s="56"/>
      <c r="IA1046" s="56"/>
      <c r="IB1046" s="56"/>
      <c r="IC1046" s="56"/>
      <c r="ID1046" s="56"/>
      <c r="IE1046" s="56"/>
      <c r="IF1046" s="56"/>
      <c r="IG1046" s="56"/>
      <c r="IH1046" s="56"/>
      <c r="II1046" s="56"/>
      <c r="IJ1046" s="56"/>
      <c r="IK1046" s="56"/>
      <c r="IL1046" s="56"/>
      <c r="IM1046" s="56"/>
      <c r="IN1046" s="56"/>
      <c r="IO1046" s="56"/>
      <c r="IP1046" s="56"/>
      <c r="IQ1046" s="56"/>
      <c r="IR1046" s="56"/>
      <c r="IS1046" s="56"/>
      <c r="IT1046" s="56"/>
      <c r="IU1046" s="56"/>
      <c r="IV1046" s="56"/>
      <c r="IW1046" s="56"/>
      <c r="IX1046" s="56"/>
      <c r="IY1046" s="56"/>
      <c r="IZ1046" s="56"/>
      <c r="JA1046" s="56"/>
      <c r="JB1046" s="56"/>
    </row>
    <row r="1047" spans="168:262" ht="19" hidden="1" customHeight="1">
      <c r="FL1047" s="56"/>
      <c r="FM1047" s="56"/>
      <c r="FN1047" s="56"/>
      <c r="FO1047" s="56"/>
      <c r="FP1047" s="1228"/>
      <c r="FQ1047" s="56"/>
      <c r="FR1047" s="56"/>
      <c r="FS1047" s="56"/>
      <c r="FT1047" s="608"/>
      <c r="FU1047" s="608"/>
      <c r="FV1047" s="56"/>
      <c r="FW1047" s="56"/>
      <c r="FX1047" s="56"/>
      <c r="FY1047" s="56"/>
      <c r="FZ1047" s="56"/>
      <c r="GA1047" s="56"/>
      <c r="GB1047" s="56"/>
      <c r="GC1047" s="56"/>
      <c r="GD1047" s="56"/>
      <c r="GE1047" s="608"/>
      <c r="GF1047" s="56"/>
      <c r="GG1047" s="56"/>
      <c r="GH1047" s="56"/>
      <c r="GI1047" s="56"/>
      <c r="GJ1047" s="56"/>
      <c r="GK1047" s="608"/>
      <c r="GL1047" s="608"/>
      <c r="GM1047" s="56"/>
      <c r="GN1047" s="56"/>
      <c r="GO1047" s="56"/>
      <c r="GP1047" s="56"/>
      <c r="GQ1047" s="56"/>
      <c r="GR1047" s="56"/>
      <c r="GS1047" s="56"/>
      <c r="GT1047" s="56"/>
      <c r="GU1047" s="56"/>
      <c r="GV1047" s="56"/>
      <c r="GW1047" s="56"/>
      <c r="GX1047" s="629"/>
      <c r="GY1047" s="630"/>
      <c r="GZ1047" s="56"/>
      <c r="HA1047" s="56"/>
      <c r="HB1047" s="56"/>
      <c r="HC1047" s="56"/>
      <c r="HD1047" s="56"/>
      <c r="HE1047" s="56"/>
      <c r="HF1047" s="56"/>
      <c r="HG1047" s="56"/>
      <c r="HH1047" s="56"/>
      <c r="HI1047" s="56"/>
      <c r="HJ1047" s="56"/>
      <c r="HK1047" s="56"/>
      <c r="HL1047" s="56"/>
      <c r="HM1047" s="56"/>
      <c r="HN1047" s="56"/>
      <c r="HO1047" s="56"/>
      <c r="HP1047" s="56"/>
      <c r="HQ1047" s="56"/>
      <c r="HR1047" s="56"/>
      <c r="HS1047" s="56"/>
      <c r="HT1047" s="630"/>
      <c r="HU1047" s="630"/>
      <c r="HV1047" s="56"/>
      <c r="HW1047" s="56"/>
      <c r="HX1047" s="56"/>
      <c r="HY1047" s="56"/>
      <c r="HZ1047" s="56"/>
      <c r="IA1047" s="56"/>
      <c r="IB1047" s="56"/>
      <c r="IC1047" s="56"/>
      <c r="ID1047" s="56"/>
      <c r="IE1047" s="56"/>
      <c r="IF1047" s="56"/>
      <c r="IG1047" s="56"/>
      <c r="IH1047" s="56"/>
      <c r="II1047" s="56"/>
      <c r="IJ1047" s="56"/>
      <c r="IK1047" s="56"/>
      <c r="IL1047" s="56"/>
      <c r="IM1047" s="56"/>
      <c r="IN1047" s="56"/>
      <c r="IO1047" s="56"/>
      <c r="IP1047" s="56"/>
      <c r="IQ1047" s="56"/>
      <c r="IR1047" s="56"/>
      <c r="IS1047" s="56"/>
      <c r="IT1047" s="56"/>
      <c r="IU1047" s="56"/>
      <c r="IV1047" s="56"/>
      <c r="IW1047" s="56"/>
      <c r="IX1047" s="56"/>
      <c r="IY1047" s="56"/>
      <c r="IZ1047" s="56"/>
      <c r="JA1047" s="56"/>
      <c r="JB1047" s="56"/>
    </row>
    <row r="1048" spans="168:262" ht="19" hidden="1" customHeight="1">
      <c r="FL1048" s="56"/>
      <c r="FM1048" s="56"/>
      <c r="FN1048" s="56"/>
      <c r="FO1048" s="56"/>
      <c r="FP1048" s="1228"/>
      <c r="FQ1048" s="56"/>
      <c r="FR1048" s="56"/>
      <c r="FS1048" s="56"/>
      <c r="FT1048" s="608"/>
      <c r="FU1048" s="608"/>
      <c r="FV1048" s="56"/>
      <c r="FW1048" s="56"/>
      <c r="FX1048" s="56"/>
      <c r="FY1048" s="56"/>
      <c r="FZ1048" s="56"/>
      <c r="GA1048" s="56"/>
      <c r="GB1048" s="56"/>
      <c r="GC1048" s="56"/>
      <c r="GD1048" s="56"/>
      <c r="GE1048" s="608"/>
      <c r="GF1048" s="56"/>
      <c r="GG1048" s="56"/>
      <c r="GH1048" s="56"/>
      <c r="GI1048" s="56"/>
      <c r="GJ1048" s="56"/>
      <c r="GK1048" s="608"/>
      <c r="GL1048" s="608"/>
      <c r="GM1048" s="56"/>
      <c r="GN1048" s="56"/>
      <c r="GO1048" s="56"/>
      <c r="GP1048" s="56"/>
      <c r="GQ1048" s="56"/>
      <c r="GR1048" s="56"/>
      <c r="GS1048" s="56"/>
      <c r="GT1048" s="56"/>
      <c r="GU1048" s="56"/>
      <c r="GV1048" s="56"/>
      <c r="GW1048" s="56"/>
      <c r="GX1048" s="629"/>
      <c r="GY1048" s="630"/>
      <c r="GZ1048" s="56"/>
      <c r="HA1048" s="56"/>
      <c r="HB1048" s="56"/>
      <c r="HC1048" s="56"/>
      <c r="HD1048" s="56"/>
      <c r="HE1048" s="56"/>
      <c r="HF1048" s="56"/>
      <c r="HG1048" s="56"/>
      <c r="HH1048" s="56"/>
      <c r="HI1048" s="56"/>
      <c r="HJ1048" s="56"/>
      <c r="HK1048" s="56"/>
      <c r="HL1048" s="56"/>
      <c r="HM1048" s="56"/>
      <c r="HN1048" s="56"/>
      <c r="HO1048" s="56"/>
      <c r="HP1048" s="56"/>
      <c r="HQ1048" s="56"/>
      <c r="HR1048" s="56"/>
      <c r="HS1048" s="56"/>
      <c r="HT1048" s="630"/>
      <c r="HU1048" s="630"/>
      <c r="HV1048" s="56"/>
      <c r="HW1048" s="56"/>
      <c r="HX1048" s="56"/>
      <c r="HY1048" s="56"/>
      <c r="HZ1048" s="56"/>
      <c r="IA1048" s="56"/>
      <c r="IB1048" s="56"/>
      <c r="IC1048" s="56"/>
      <c r="ID1048" s="56"/>
      <c r="IE1048" s="56"/>
      <c r="IF1048" s="56"/>
      <c r="IG1048" s="56"/>
      <c r="IH1048" s="56"/>
      <c r="II1048" s="56"/>
      <c r="IJ1048" s="56"/>
      <c r="IK1048" s="56"/>
      <c r="IL1048" s="56"/>
      <c r="IM1048" s="56"/>
      <c r="IN1048" s="56"/>
      <c r="IO1048" s="56"/>
      <c r="IP1048" s="56"/>
      <c r="IQ1048" s="56"/>
      <c r="IR1048" s="56"/>
      <c r="IS1048" s="56"/>
      <c r="IT1048" s="56"/>
      <c r="IU1048" s="56"/>
      <c r="IV1048" s="56"/>
      <c r="IW1048" s="56"/>
      <c r="IX1048" s="56"/>
      <c r="IY1048" s="56"/>
      <c r="IZ1048" s="56"/>
      <c r="JA1048" s="56"/>
      <c r="JB1048" s="56"/>
    </row>
    <row r="1049" spans="168:262" ht="19" hidden="1" customHeight="1">
      <c r="FL1049" s="56"/>
      <c r="FM1049" s="56"/>
      <c r="FN1049" s="56"/>
      <c r="FO1049" s="56"/>
      <c r="FP1049" s="1228"/>
      <c r="FQ1049" s="56"/>
      <c r="FR1049" s="56"/>
      <c r="FS1049" s="56"/>
      <c r="FT1049" s="608"/>
      <c r="FU1049" s="608"/>
      <c r="FV1049" s="56"/>
      <c r="FW1049" s="56"/>
      <c r="FX1049" s="56"/>
      <c r="FY1049" s="56"/>
      <c r="FZ1049" s="56"/>
      <c r="GA1049" s="56"/>
      <c r="GB1049" s="56"/>
      <c r="GC1049" s="56"/>
      <c r="GD1049" s="56"/>
      <c r="GE1049" s="608"/>
      <c r="GF1049" s="56"/>
      <c r="GG1049" s="56"/>
      <c r="GH1049" s="56"/>
      <c r="GI1049" s="56"/>
      <c r="GJ1049" s="56"/>
      <c r="GK1049" s="608"/>
      <c r="GL1049" s="608"/>
      <c r="GM1049" s="56"/>
      <c r="GN1049" s="56"/>
      <c r="GO1049" s="56"/>
      <c r="GP1049" s="56"/>
      <c r="GQ1049" s="56"/>
      <c r="GR1049" s="56"/>
      <c r="GS1049" s="56"/>
      <c r="GT1049" s="56"/>
      <c r="GU1049" s="56"/>
      <c r="GV1049" s="56"/>
      <c r="GW1049" s="56"/>
      <c r="GX1049" s="629"/>
      <c r="GY1049" s="630"/>
      <c r="GZ1049" s="56"/>
      <c r="HA1049" s="56"/>
      <c r="HB1049" s="56"/>
      <c r="HC1049" s="56"/>
      <c r="HD1049" s="56"/>
      <c r="HE1049" s="56"/>
      <c r="HF1049" s="56"/>
      <c r="HG1049" s="56"/>
      <c r="HH1049" s="56"/>
      <c r="HI1049" s="56"/>
      <c r="HJ1049" s="56"/>
      <c r="HK1049" s="56"/>
      <c r="HL1049" s="56"/>
      <c r="HM1049" s="56"/>
      <c r="HN1049" s="56"/>
      <c r="HO1049" s="56"/>
      <c r="HP1049" s="56"/>
      <c r="HQ1049" s="56"/>
      <c r="HR1049" s="56"/>
      <c r="HS1049" s="56"/>
      <c r="HT1049" s="630"/>
      <c r="HU1049" s="630"/>
      <c r="HV1049" s="56"/>
      <c r="HW1049" s="56"/>
      <c r="HX1049" s="56"/>
      <c r="HY1049" s="56"/>
      <c r="HZ1049" s="56"/>
      <c r="IA1049" s="56"/>
      <c r="IB1049" s="56"/>
      <c r="IC1049" s="56"/>
      <c r="ID1049" s="56"/>
      <c r="IE1049" s="56"/>
      <c r="IF1049" s="56"/>
      <c r="IG1049" s="56"/>
      <c r="IH1049" s="56"/>
      <c r="II1049" s="56"/>
      <c r="IJ1049" s="56"/>
      <c r="IK1049" s="56"/>
      <c r="IL1049" s="56"/>
      <c r="IM1049" s="56"/>
      <c r="IN1049" s="56"/>
      <c r="IO1049" s="56"/>
      <c r="IP1049" s="56"/>
      <c r="IQ1049" s="56"/>
      <c r="IR1049" s="56"/>
      <c r="IS1049" s="56"/>
      <c r="IT1049" s="56"/>
      <c r="IU1049" s="56"/>
      <c r="IV1049" s="56"/>
      <c r="IW1049" s="56"/>
      <c r="IX1049" s="56"/>
      <c r="IY1049" s="56"/>
      <c r="IZ1049" s="56"/>
      <c r="JA1049" s="56"/>
      <c r="JB1049" s="56"/>
    </row>
    <row r="1050" spans="168:262" ht="19" hidden="1" customHeight="1">
      <c r="FL1050" s="56"/>
      <c r="FM1050" s="56"/>
      <c r="FN1050" s="56"/>
      <c r="FO1050" s="56"/>
      <c r="FP1050" s="1228"/>
      <c r="FQ1050" s="56"/>
      <c r="FR1050" s="56"/>
      <c r="FS1050" s="56"/>
      <c r="FT1050" s="608"/>
      <c r="FU1050" s="608"/>
      <c r="FV1050" s="56"/>
      <c r="FW1050" s="56"/>
      <c r="FX1050" s="56"/>
      <c r="FY1050" s="56"/>
      <c r="FZ1050" s="56"/>
      <c r="GA1050" s="56"/>
      <c r="GB1050" s="56"/>
      <c r="GC1050" s="56"/>
      <c r="GD1050" s="56"/>
      <c r="GE1050" s="608"/>
      <c r="GF1050" s="56"/>
      <c r="GG1050" s="56"/>
      <c r="GH1050" s="56"/>
      <c r="GI1050" s="56"/>
      <c r="GJ1050" s="56"/>
      <c r="GK1050" s="608"/>
      <c r="GL1050" s="608"/>
      <c r="GM1050" s="56"/>
      <c r="GN1050" s="56"/>
      <c r="GO1050" s="56"/>
      <c r="GP1050" s="56"/>
      <c r="GQ1050" s="56"/>
      <c r="GR1050" s="56"/>
      <c r="GS1050" s="56"/>
      <c r="GT1050" s="56"/>
      <c r="GU1050" s="56"/>
      <c r="GV1050" s="56"/>
      <c r="GW1050" s="56"/>
      <c r="GX1050" s="629"/>
      <c r="GY1050" s="630"/>
      <c r="GZ1050" s="56"/>
      <c r="HA1050" s="56"/>
      <c r="HB1050" s="56"/>
      <c r="HC1050" s="56"/>
      <c r="HD1050" s="56"/>
      <c r="HE1050" s="56"/>
      <c r="HF1050" s="56"/>
      <c r="HG1050" s="56"/>
      <c r="HH1050" s="56"/>
      <c r="HI1050" s="56"/>
      <c r="HJ1050" s="56"/>
      <c r="HK1050" s="56"/>
      <c r="HL1050" s="56"/>
      <c r="HM1050" s="56"/>
      <c r="HN1050" s="56"/>
      <c r="HO1050" s="56"/>
      <c r="HP1050" s="56"/>
      <c r="HQ1050" s="56"/>
      <c r="HR1050" s="56"/>
      <c r="HS1050" s="56"/>
      <c r="HT1050" s="630"/>
      <c r="HU1050" s="630"/>
      <c r="HV1050" s="56"/>
      <c r="HW1050" s="56"/>
      <c r="HX1050" s="56"/>
      <c r="HY1050" s="56"/>
      <c r="HZ1050" s="56"/>
      <c r="IA1050" s="56"/>
      <c r="IB1050" s="56"/>
      <c r="IC1050" s="56"/>
      <c r="ID1050" s="56"/>
      <c r="IE1050" s="56"/>
      <c r="IF1050" s="56"/>
      <c r="IG1050" s="56"/>
      <c r="IH1050" s="56"/>
      <c r="II1050" s="56"/>
      <c r="IJ1050" s="56"/>
      <c r="IK1050" s="56"/>
      <c r="IL1050" s="56"/>
      <c r="IM1050" s="56"/>
      <c r="IN1050" s="56"/>
      <c r="IO1050" s="56"/>
      <c r="IP1050" s="56"/>
      <c r="IQ1050" s="56"/>
      <c r="IR1050" s="56"/>
      <c r="IS1050" s="56"/>
      <c r="IT1050" s="56"/>
      <c r="IU1050" s="56"/>
      <c r="IV1050" s="56"/>
      <c r="IW1050" s="56"/>
      <c r="IX1050" s="56"/>
      <c r="IY1050" s="56"/>
      <c r="IZ1050" s="56"/>
      <c r="JA1050" s="56"/>
      <c r="JB1050" s="56"/>
    </row>
    <row r="1051" spans="168:262" ht="19" hidden="1" customHeight="1">
      <c r="FL1051" s="56"/>
      <c r="FM1051" s="56"/>
      <c r="FN1051" s="56"/>
      <c r="FO1051" s="56"/>
      <c r="FP1051" s="1228"/>
      <c r="FQ1051" s="56"/>
      <c r="FR1051" s="56"/>
      <c r="FS1051" s="56"/>
      <c r="FT1051" s="608"/>
      <c r="FU1051" s="608"/>
      <c r="FV1051" s="56"/>
      <c r="FW1051" s="56"/>
      <c r="FX1051" s="56"/>
      <c r="FY1051" s="56"/>
      <c r="FZ1051" s="56"/>
      <c r="GA1051" s="56"/>
      <c r="GB1051" s="56"/>
      <c r="GC1051" s="56"/>
      <c r="GD1051" s="56"/>
      <c r="GE1051" s="608"/>
      <c r="GF1051" s="56"/>
      <c r="GG1051" s="56"/>
      <c r="GH1051" s="56"/>
      <c r="GI1051" s="56"/>
      <c r="GJ1051" s="56"/>
      <c r="GK1051" s="608"/>
      <c r="GL1051" s="608"/>
      <c r="GM1051" s="56"/>
      <c r="GN1051" s="56"/>
      <c r="GO1051" s="56"/>
      <c r="GP1051" s="56"/>
      <c r="GQ1051" s="56"/>
      <c r="GR1051" s="56"/>
      <c r="GS1051" s="56"/>
      <c r="GT1051" s="56"/>
      <c r="GU1051" s="56"/>
      <c r="GV1051" s="56"/>
      <c r="GW1051" s="56"/>
      <c r="GX1051" s="629"/>
      <c r="GY1051" s="630"/>
      <c r="GZ1051" s="56"/>
      <c r="HA1051" s="56"/>
      <c r="HB1051" s="56"/>
      <c r="HC1051" s="56"/>
      <c r="HD1051" s="56"/>
      <c r="HE1051" s="56"/>
      <c r="HF1051" s="56"/>
      <c r="HG1051" s="56"/>
      <c r="HH1051" s="56"/>
      <c r="HI1051" s="56"/>
      <c r="HJ1051" s="56"/>
      <c r="HK1051" s="56"/>
      <c r="HL1051" s="56"/>
      <c r="HM1051" s="56"/>
      <c r="HN1051" s="56"/>
      <c r="HO1051" s="56"/>
      <c r="HP1051" s="56"/>
      <c r="HQ1051" s="56"/>
      <c r="HR1051" s="56"/>
      <c r="HS1051" s="56"/>
      <c r="HT1051" s="630"/>
      <c r="HU1051" s="630"/>
      <c r="HV1051" s="56"/>
      <c r="HW1051" s="56"/>
      <c r="HX1051" s="56"/>
      <c r="HY1051" s="56"/>
      <c r="HZ1051" s="56"/>
      <c r="IA1051" s="56"/>
      <c r="IB1051" s="56"/>
      <c r="IC1051" s="56"/>
      <c r="ID1051" s="56"/>
      <c r="IE1051" s="56"/>
      <c r="IF1051" s="56"/>
      <c r="IG1051" s="56"/>
      <c r="IH1051" s="56"/>
      <c r="II1051" s="56"/>
      <c r="IJ1051" s="56"/>
      <c r="IK1051" s="56"/>
      <c r="IL1051" s="56"/>
      <c r="IM1051" s="56"/>
      <c r="IN1051" s="56"/>
      <c r="IO1051" s="56"/>
      <c r="IP1051" s="56"/>
      <c r="IQ1051" s="56"/>
      <c r="IR1051" s="56"/>
      <c r="IS1051" s="56"/>
      <c r="IT1051" s="56"/>
      <c r="IU1051" s="56"/>
      <c r="IV1051" s="56"/>
      <c r="IW1051" s="56"/>
      <c r="IX1051" s="56"/>
      <c r="IY1051" s="56"/>
      <c r="IZ1051" s="56"/>
      <c r="JA1051" s="56"/>
      <c r="JB1051" s="56"/>
    </row>
    <row r="1052" spans="168:262" ht="19" hidden="1" customHeight="1">
      <c r="FL1052" s="56"/>
      <c r="FM1052" s="56"/>
      <c r="FN1052" s="56"/>
      <c r="FO1052" s="56"/>
      <c r="FP1052" s="1228"/>
      <c r="FQ1052" s="56"/>
      <c r="FR1052" s="56"/>
      <c r="FS1052" s="56"/>
      <c r="FT1052" s="608"/>
      <c r="FU1052" s="608"/>
      <c r="FV1052" s="56"/>
      <c r="FW1052" s="56"/>
      <c r="FX1052" s="56"/>
      <c r="FY1052" s="56"/>
      <c r="FZ1052" s="56"/>
      <c r="GA1052" s="56"/>
      <c r="GB1052" s="56"/>
      <c r="GC1052" s="56"/>
      <c r="GD1052" s="56"/>
      <c r="GE1052" s="608"/>
      <c r="GF1052" s="56"/>
      <c r="GG1052" s="56"/>
      <c r="GH1052" s="56"/>
      <c r="GI1052" s="56"/>
      <c r="GJ1052" s="56"/>
      <c r="GK1052" s="608"/>
      <c r="GL1052" s="608"/>
      <c r="GM1052" s="56"/>
      <c r="GN1052" s="56"/>
      <c r="GO1052" s="56"/>
      <c r="GP1052" s="56"/>
      <c r="GQ1052" s="56"/>
      <c r="GR1052" s="56"/>
      <c r="GS1052" s="56"/>
      <c r="GT1052" s="56"/>
      <c r="GU1052" s="56"/>
      <c r="GV1052" s="56"/>
      <c r="GW1052" s="56"/>
      <c r="GX1052" s="629"/>
      <c r="GY1052" s="630"/>
      <c r="GZ1052" s="56"/>
      <c r="HA1052" s="56"/>
      <c r="HB1052" s="56"/>
      <c r="HC1052" s="56"/>
      <c r="HD1052" s="56"/>
      <c r="HE1052" s="56"/>
      <c r="HF1052" s="56"/>
      <c r="HG1052" s="56"/>
      <c r="HH1052" s="56"/>
      <c r="HI1052" s="56"/>
      <c r="HJ1052" s="56"/>
      <c r="HK1052" s="56"/>
      <c r="HL1052" s="56"/>
      <c r="HM1052" s="56"/>
      <c r="HN1052" s="56"/>
      <c r="HO1052" s="56"/>
      <c r="HP1052" s="56"/>
      <c r="HQ1052" s="56"/>
      <c r="HR1052" s="56"/>
      <c r="HS1052" s="56"/>
      <c r="HT1052" s="630"/>
      <c r="HU1052" s="630"/>
      <c r="HV1052" s="56"/>
      <c r="HW1052" s="56"/>
      <c r="HX1052" s="56"/>
      <c r="HY1052" s="56"/>
      <c r="HZ1052" s="56"/>
      <c r="IA1052" s="56"/>
      <c r="IB1052" s="56"/>
      <c r="IC1052" s="56"/>
      <c r="ID1052" s="56"/>
      <c r="IE1052" s="56"/>
      <c r="IF1052" s="56"/>
      <c r="IG1052" s="56"/>
      <c r="IH1052" s="56"/>
      <c r="II1052" s="56"/>
      <c r="IJ1052" s="56"/>
      <c r="IK1052" s="56"/>
      <c r="IL1052" s="56"/>
      <c r="IM1052" s="56"/>
      <c r="IN1052" s="56"/>
      <c r="IO1052" s="56"/>
      <c r="IP1052" s="56"/>
      <c r="IQ1052" s="56"/>
      <c r="IR1052" s="56"/>
      <c r="IS1052" s="56"/>
      <c r="IT1052" s="56"/>
      <c r="IU1052" s="56"/>
      <c r="IV1052" s="56"/>
      <c r="IW1052" s="56"/>
      <c r="IX1052" s="56"/>
      <c r="IY1052" s="56"/>
      <c r="IZ1052" s="56"/>
      <c r="JA1052" s="56"/>
      <c r="JB1052" s="56"/>
    </row>
    <row r="1053" spans="168:262" ht="19" hidden="1" customHeight="1">
      <c r="FL1053" s="56"/>
      <c r="FM1053" s="56"/>
      <c r="FN1053" s="56"/>
      <c r="FO1053" s="56"/>
      <c r="FP1053" s="1228"/>
      <c r="FQ1053" s="56"/>
      <c r="FR1053" s="56"/>
      <c r="FS1053" s="56"/>
      <c r="FT1053" s="608"/>
      <c r="FU1053" s="608"/>
      <c r="FV1053" s="56"/>
      <c r="FW1053" s="56"/>
      <c r="FX1053" s="56"/>
      <c r="FY1053" s="56"/>
      <c r="FZ1053" s="56"/>
      <c r="GA1053" s="56"/>
      <c r="GB1053" s="56"/>
      <c r="GC1053" s="56"/>
      <c r="GD1053" s="56"/>
      <c r="GE1053" s="608"/>
      <c r="GF1053" s="56"/>
      <c r="GG1053" s="56"/>
      <c r="GH1053" s="56"/>
      <c r="GI1053" s="56"/>
      <c r="GJ1053" s="56"/>
      <c r="GK1053" s="608"/>
      <c r="GL1053" s="608"/>
      <c r="GM1053" s="56"/>
      <c r="GN1053" s="56"/>
      <c r="GO1053" s="56"/>
      <c r="GP1053" s="56"/>
      <c r="GQ1053" s="56"/>
      <c r="GR1053" s="56"/>
      <c r="GS1053" s="56"/>
      <c r="GT1053" s="56"/>
      <c r="GU1053" s="56"/>
      <c r="GV1053" s="56"/>
      <c r="GW1053" s="56"/>
      <c r="GX1053" s="629"/>
      <c r="GY1053" s="630"/>
      <c r="GZ1053" s="56"/>
      <c r="HA1053" s="56"/>
      <c r="HB1053" s="56"/>
      <c r="HC1053" s="56"/>
      <c r="HD1053" s="56"/>
      <c r="HE1053" s="56"/>
      <c r="HF1053" s="56"/>
      <c r="HG1053" s="56"/>
      <c r="HH1053" s="56"/>
      <c r="HI1053" s="56"/>
      <c r="HJ1053" s="56"/>
      <c r="HK1053" s="56"/>
      <c r="HL1053" s="56"/>
      <c r="HM1053" s="56"/>
      <c r="HN1053" s="56"/>
      <c r="HO1053" s="56"/>
      <c r="HP1053" s="56"/>
      <c r="HQ1053" s="56"/>
      <c r="HR1053" s="56"/>
      <c r="HS1053" s="56"/>
      <c r="HT1053" s="630"/>
      <c r="HU1053" s="630"/>
      <c r="HV1053" s="56"/>
      <c r="HW1053" s="56"/>
      <c r="HX1053" s="56"/>
      <c r="HY1053" s="56"/>
      <c r="HZ1053" s="56"/>
      <c r="IA1053" s="56"/>
      <c r="IB1053" s="56"/>
      <c r="IC1053" s="56"/>
      <c r="ID1053" s="56"/>
      <c r="IE1053" s="56"/>
      <c r="IF1053" s="56"/>
      <c r="IG1053" s="56"/>
      <c r="IH1053" s="56"/>
      <c r="II1053" s="56"/>
      <c r="IJ1053" s="56"/>
      <c r="IK1053" s="56"/>
      <c r="IL1053" s="56"/>
      <c r="IM1053" s="56"/>
      <c r="IN1053" s="56"/>
      <c r="IO1053" s="56"/>
      <c r="IP1053" s="56"/>
      <c r="IQ1053" s="56"/>
      <c r="IR1053" s="56"/>
      <c r="IS1053" s="56"/>
      <c r="IT1053" s="56"/>
      <c r="IU1053" s="56"/>
      <c r="IV1053" s="56"/>
      <c r="IW1053" s="56"/>
      <c r="IX1053" s="56"/>
      <c r="IY1053" s="56"/>
      <c r="IZ1053" s="56"/>
      <c r="JA1053" s="56"/>
      <c r="JB1053" s="56"/>
    </row>
    <row r="1054" spans="168:262" ht="19" hidden="1" customHeight="1">
      <c r="FL1054" s="56"/>
      <c r="FM1054" s="56"/>
      <c r="FN1054" s="56"/>
      <c r="FO1054" s="56"/>
      <c r="FP1054" s="1228"/>
      <c r="FQ1054" s="56"/>
      <c r="FR1054" s="56"/>
      <c r="FS1054" s="56"/>
      <c r="FT1054" s="608"/>
      <c r="FU1054" s="608"/>
      <c r="FV1054" s="56"/>
      <c r="FW1054" s="56"/>
      <c r="FX1054" s="56"/>
      <c r="FY1054" s="56"/>
      <c r="FZ1054" s="56"/>
      <c r="GA1054" s="56"/>
      <c r="GB1054" s="56"/>
      <c r="GC1054" s="56"/>
      <c r="GD1054" s="56"/>
      <c r="GE1054" s="608"/>
      <c r="GF1054" s="56"/>
      <c r="GG1054" s="56"/>
      <c r="GH1054" s="56"/>
      <c r="GI1054" s="56"/>
      <c r="GJ1054" s="56"/>
      <c r="GK1054" s="608"/>
      <c r="GL1054" s="608"/>
      <c r="GM1054" s="56"/>
      <c r="GN1054" s="56"/>
      <c r="GO1054" s="56"/>
      <c r="GP1054" s="56"/>
      <c r="GQ1054" s="56"/>
      <c r="GR1054" s="56"/>
      <c r="GS1054" s="56"/>
      <c r="GT1054" s="56"/>
      <c r="GU1054" s="56"/>
      <c r="GV1054" s="56"/>
      <c r="GW1054" s="56"/>
      <c r="GX1054" s="629"/>
      <c r="GY1054" s="630"/>
      <c r="GZ1054" s="56"/>
      <c r="HA1054" s="56"/>
      <c r="HB1054" s="56"/>
      <c r="HC1054" s="56"/>
      <c r="HD1054" s="56"/>
      <c r="HE1054" s="56"/>
      <c r="HF1054" s="56"/>
      <c r="HG1054" s="56"/>
      <c r="HH1054" s="56"/>
      <c r="HI1054" s="56"/>
      <c r="HJ1054" s="56"/>
      <c r="HK1054" s="56"/>
      <c r="HL1054" s="56"/>
      <c r="HM1054" s="56"/>
      <c r="HN1054" s="56"/>
      <c r="HO1054" s="56"/>
      <c r="HP1054" s="56"/>
      <c r="HQ1054" s="56"/>
      <c r="HR1054" s="56"/>
      <c r="HS1054" s="56"/>
      <c r="HT1054" s="630"/>
      <c r="HU1054" s="630"/>
      <c r="HV1054" s="56"/>
      <c r="HW1054" s="56"/>
      <c r="HX1054" s="56"/>
      <c r="HY1054" s="56"/>
      <c r="HZ1054" s="56"/>
      <c r="IA1054" s="56"/>
      <c r="IB1054" s="56"/>
      <c r="IC1054" s="56"/>
      <c r="ID1054" s="56"/>
      <c r="IE1054" s="56"/>
      <c r="IF1054" s="56"/>
      <c r="IG1054" s="56"/>
      <c r="IH1054" s="56"/>
      <c r="II1054" s="56"/>
      <c r="IJ1054" s="56"/>
      <c r="IK1054" s="56"/>
      <c r="IL1054" s="56"/>
      <c r="IM1054" s="56"/>
      <c r="IN1054" s="56"/>
      <c r="IO1054" s="56"/>
      <c r="IP1054" s="56"/>
      <c r="IQ1054" s="56"/>
      <c r="IR1054" s="56"/>
      <c r="IS1054" s="56"/>
      <c r="IT1054" s="56"/>
      <c r="IU1054" s="56"/>
      <c r="IV1054" s="56"/>
      <c r="IW1054" s="56"/>
      <c r="IX1054" s="56"/>
      <c r="IY1054" s="56"/>
      <c r="IZ1054" s="56"/>
      <c r="JA1054" s="56"/>
      <c r="JB1054" s="56"/>
    </row>
    <row r="1055" spans="168:262" ht="19" hidden="1" customHeight="1">
      <c r="FL1055" s="56"/>
      <c r="FM1055" s="56"/>
      <c r="FN1055" s="56"/>
      <c r="FO1055" s="56"/>
      <c r="FP1055" s="1228"/>
      <c r="FQ1055" s="56"/>
      <c r="FR1055" s="56"/>
      <c r="FS1055" s="56"/>
      <c r="FT1055" s="608"/>
      <c r="FU1055" s="608"/>
      <c r="FV1055" s="56"/>
      <c r="FW1055" s="56"/>
      <c r="FX1055" s="56"/>
      <c r="FY1055" s="56"/>
      <c r="FZ1055" s="56"/>
      <c r="GA1055" s="56"/>
      <c r="GB1055" s="56"/>
      <c r="GC1055" s="56"/>
      <c r="GD1055" s="56"/>
      <c r="GE1055" s="608"/>
      <c r="GF1055" s="56"/>
      <c r="GG1055" s="56"/>
      <c r="GH1055" s="56"/>
      <c r="GI1055" s="56"/>
      <c r="GJ1055" s="56"/>
      <c r="GK1055" s="608"/>
      <c r="GL1055" s="608"/>
      <c r="GM1055" s="56"/>
      <c r="GN1055" s="56"/>
      <c r="GO1055" s="56"/>
      <c r="GP1055" s="56"/>
      <c r="GQ1055" s="56"/>
      <c r="GR1055" s="56"/>
      <c r="GS1055" s="56"/>
      <c r="GT1055" s="56"/>
      <c r="GU1055" s="56"/>
      <c r="GV1055" s="56"/>
      <c r="GW1055" s="56"/>
      <c r="GX1055" s="629"/>
      <c r="GY1055" s="630"/>
      <c r="GZ1055" s="56"/>
      <c r="HA1055" s="56"/>
      <c r="HB1055" s="56"/>
      <c r="HC1055" s="56"/>
      <c r="HD1055" s="56"/>
      <c r="HE1055" s="56"/>
      <c r="HF1055" s="56"/>
      <c r="HG1055" s="56"/>
      <c r="HH1055" s="56"/>
      <c r="HI1055" s="56"/>
      <c r="HJ1055" s="56"/>
      <c r="HK1055" s="56"/>
      <c r="HL1055" s="56"/>
      <c r="HM1055" s="56"/>
      <c r="HN1055" s="56"/>
      <c r="HO1055" s="56"/>
      <c r="HP1055" s="56"/>
      <c r="HQ1055" s="56"/>
      <c r="HR1055" s="56"/>
      <c r="HS1055" s="56"/>
      <c r="HT1055" s="630"/>
      <c r="HU1055" s="630"/>
      <c r="HV1055" s="56"/>
      <c r="HW1055" s="56"/>
      <c r="HX1055" s="56"/>
      <c r="HY1055" s="56"/>
      <c r="HZ1055" s="56"/>
      <c r="IA1055" s="56"/>
      <c r="IB1055" s="56"/>
      <c r="IC1055" s="56"/>
      <c r="ID1055" s="56"/>
      <c r="IE1055" s="56"/>
      <c r="IF1055" s="56"/>
      <c r="IG1055" s="56"/>
      <c r="IH1055" s="56"/>
      <c r="II1055" s="56"/>
      <c r="IJ1055" s="56"/>
      <c r="IK1055" s="56"/>
      <c r="IL1055" s="56"/>
      <c r="IM1055" s="56"/>
      <c r="IN1055" s="56"/>
      <c r="IO1055" s="56"/>
      <c r="IP1055" s="56"/>
      <c r="IQ1055" s="56"/>
      <c r="IR1055" s="56"/>
      <c r="IS1055" s="56"/>
      <c r="IT1055" s="56"/>
      <c r="IU1055" s="56"/>
      <c r="IV1055" s="56"/>
      <c r="IW1055" s="56"/>
      <c r="IX1055" s="56"/>
      <c r="IY1055" s="56"/>
      <c r="IZ1055" s="56"/>
      <c r="JA1055" s="56"/>
      <c r="JB1055" s="56"/>
    </row>
    <row r="1056" spans="168:262" ht="19" hidden="1" customHeight="1">
      <c r="FL1056" s="56"/>
      <c r="FM1056" s="56"/>
      <c r="FN1056" s="56"/>
      <c r="FO1056" s="56"/>
      <c r="FP1056" s="1228"/>
      <c r="FQ1056" s="56"/>
      <c r="FR1056" s="56"/>
      <c r="FS1056" s="56"/>
      <c r="FT1056" s="608"/>
      <c r="FU1056" s="608"/>
      <c r="FV1056" s="56"/>
      <c r="FW1056" s="56"/>
      <c r="FX1056" s="56"/>
      <c r="FY1056" s="56"/>
      <c r="FZ1056" s="56"/>
      <c r="GA1056" s="56"/>
      <c r="GB1056" s="56"/>
      <c r="GC1056" s="56"/>
      <c r="GD1056" s="56"/>
      <c r="GE1056" s="608"/>
      <c r="GF1056" s="56"/>
      <c r="GG1056" s="56"/>
      <c r="GH1056" s="56"/>
      <c r="GI1056" s="56"/>
      <c r="GJ1056" s="56"/>
      <c r="GK1056" s="608"/>
      <c r="GL1056" s="608"/>
      <c r="GM1056" s="56"/>
      <c r="GN1056" s="56"/>
      <c r="GO1056" s="56"/>
      <c r="GP1056" s="56"/>
      <c r="GQ1056" s="56"/>
      <c r="GR1056" s="56"/>
      <c r="GS1056" s="56"/>
      <c r="GT1056" s="56"/>
      <c r="GU1056" s="56"/>
      <c r="GV1056" s="56"/>
      <c r="GW1056" s="56"/>
      <c r="GX1056" s="629"/>
      <c r="GY1056" s="630"/>
      <c r="GZ1056" s="56"/>
      <c r="HA1056" s="56"/>
      <c r="HB1056" s="56"/>
      <c r="HC1056" s="56"/>
      <c r="HD1056" s="56"/>
      <c r="HE1056" s="56"/>
      <c r="HF1056" s="56"/>
      <c r="HG1056" s="56"/>
      <c r="HH1056" s="56"/>
      <c r="HI1056" s="56"/>
      <c r="HJ1056" s="56"/>
      <c r="HK1056" s="56"/>
      <c r="HL1056" s="56"/>
      <c r="HM1056" s="56"/>
      <c r="HN1056" s="56"/>
      <c r="HO1056" s="56"/>
      <c r="HP1056" s="56"/>
      <c r="HQ1056" s="56"/>
      <c r="HR1056" s="56"/>
      <c r="HS1056" s="56"/>
      <c r="HT1056" s="630"/>
      <c r="HU1056" s="630"/>
      <c r="HV1056" s="56"/>
      <c r="HW1056" s="56"/>
      <c r="HX1056" s="56"/>
      <c r="HY1056" s="56"/>
      <c r="HZ1056" s="56"/>
      <c r="IA1056" s="56"/>
      <c r="IB1056" s="56"/>
      <c r="IC1056" s="56"/>
      <c r="ID1056" s="56"/>
      <c r="IE1056" s="56"/>
      <c r="IF1056" s="56"/>
      <c r="IG1056" s="56"/>
      <c r="IH1056" s="56"/>
      <c r="II1056" s="56"/>
      <c r="IJ1056" s="56"/>
      <c r="IK1056" s="56"/>
      <c r="IL1056" s="56"/>
      <c r="IM1056" s="56"/>
      <c r="IN1056" s="56"/>
      <c r="IO1056" s="56"/>
      <c r="IP1056" s="56"/>
      <c r="IQ1056" s="56"/>
      <c r="IR1056" s="56"/>
      <c r="IS1056" s="56"/>
      <c r="IT1056" s="56"/>
      <c r="IU1056" s="56"/>
      <c r="IV1056" s="56"/>
      <c r="IW1056" s="56"/>
      <c r="IX1056" s="56"/>
      <c r="IY1056" s="56"/>
      <c r="IZ1056" s="56"/>
      <c r="JA1056" s="56"/>
      <c r="JB1056" s="56"/>
    </row>
    <row r="1057" spans="168:262" ht="19" hidden="1" customHeight="1">
      <c r="FL1057" s="56"/>
      <c r="FM1057" s="56"/>
      <c r="FN1057" s="56"/>
      <c r="FO1057" s="56"/>
      <c r="FP1057" s="1228"/>
      <c r="FQ1057" s="56"/>
      <c r="FR1057" s="56"/>
      <c r="FS1057" s="56"/>
      <c r="FT1057" s="608"/>
      <c r="FU1057" s="608"/>
      <c r="FV1057" s="56"/>
      <c r="FW1057" s="56"/>
      <c r="FX1057" s="56"/>
      <c r="FY1057" s="56"/>
      <c r="FZ1057" s="56"/>
      <c r="GA1057" s="56"/>
      <c r="GB1057" s="56"/>
      <c r="GC1057" s="56"/>
      <c r="GD1057" s="56"/>
      <c r="GE1057" s="608"/>
      <c r="GF1057" s="56"/>
      <c r="GG1057" s="56"/>
      <c r="GH1057" s="56"/>
      <c r="GI1057" s="56"/>
      <c r="GJ1057" s="56"/>
      <c r="GK1057" s="608"/>
      <c r="GL1057" s="608"/>
      <c r="GM1057" s="56"/>
      <c r="GN1057" s="56"/>
      <c r="GO1057" s="56"/>
      <c r="GP1057" s="56"/>
      <c r="GQ1057" s="56"/>
      <c r="GR1057" s="56"/>
      <c r="GS1057" s="56"/>
      <c r="GT1057" s="56"/>
      <c r="GU1057" s="56"/>
      <c r="GV1057" s="56"/>
      <c r="GW1057" s="56"/>
      <c r="GX1057" s="629"/>
      <c r="GY1057" s="630"/>
      <c r="GZ1057" s="56"/>
      <c r="HA1057" s="56"/>
      <c r="HB1057" s="56"/>
      <c r="HC1057" s="56"/>
      <c r="HD1057" s="56"/>
      <c r="HE1057" s="56"/>
      <c r="HF1057" s="56"/>
      <c r="HG1057" s="56"/>
      <c r="HH1057" s="56"/>
      <c r="HI1057" s="56"/>
      <c r="HJ1057" s="56"/>
      <c r="HK1057" s="56"/>
      <c r="HL1057" s="56"/>
      <c r="HM1057" s="56"/>
      <c r="HN1057" s="56"/>
      <c r="HO1057" s="56"/>
      <c r="HP1057" s="56"/>
      <c r="HQ1057" s="56"/>
      <c r="HR1057" s="56"/>
      <c r="HS1057" s="56"/>
      <c r="HT1057" s="630"/>
      <c r="HU1057" s="630"/>
      <c r="HV1057" s="56"/>
      <c r="HW1057" s="56"/>
      <c r="HX1057" s="56"/>
      <c r="HY1057" s="56"/>
      <c r="HZ1057" s="56"/>
      <c r="IA1057" s="56"/>
      <c r="IB1057" s="56"/>
      <c r="IC1057" s="56"/>
      <c r="ID1057" s="56"/>
      <c r="IE1057" s="56"/>
      <c r="IF1057" s="56"/>
      <c r="IG1057" s="56"/>
      <c r="IH1057" s="56"/>
      <c r="II1057" s="56"/>
      <c r="IJ1057" s="56"/>
      <c r="IK1057" s="56"/>
      <c r="IL1057" s="56"/>
      <c r="IM1057" s="56"/>
      <c r="IN1057" s="56"/>
      <c r="IO1057" s="56"/>
      <c r="IP1057" s="56"/>
      <c r="IQ1057" s="56"/>
      <c r="IR1057" s="56"/>
      <c r="IS1057" s="56"/>
      <c r="IT1057" s="56"/>
      <c r="IU1057" s="56"/>
      <c r="IV1057" s="56"/>
      <c r="IW1057" s="56"/>
      <c r="IX1057" s="56"/>
      <c r="IY1057" s="56"/>
      <c r="IZ1057" s="56"/>
      <c r="JA1057" s="56"/>
      <c r="JB1057" s="56"/>
    </row>
    <row r="1058" spans="168:262" ht="19" hidden="1" customHeight="1">
      <c r="FL1058" s="56"/>
      <c r="FM1058" s="56"/>
      <c r="FN1058" s="56"/>
      <c r="FO1058" s="56"/>
      <c r="FP1058" s="1228"/>
      <c r="FQ1058" s="56"/>
      <c r="FR1058" s="56"/>
      <c r="FS1058" s="56"/>
      <c r="FT1058" s="608"/>
      <c r="FU1058" s="608"/>
      <c r="FV1058" s="56"/>
      <c r="FW1058" s="56"/>
      <c r="FX1058" s="56"/>
      <c r="FY1058" s="56"/>
      <c r="FZ1058" s="56"/>
      <c r="GA1058" s="56"/>
      <c r="GB1058" s="56"/>
      <c r="GC1058" s="56"/>
      <c r="GD1058" s="56"/>
      <c r="GE1058" s="608"/>
      <c r="GF1058" s="56"/>
      <c r="GG1058" s="56"/>
      <c r="GH1058" s="56"/>
      <c r="GI1058" s="56"/>
      <c r="GJ1058" s="56"/>
      <c r="GK1058" s="608"/>
      <c r="GL1058" s="608"/>
      <c r="GM1058" s="56"/>
      <c r="GN1058" s="56"/>
      <c r="GO1058" s="56"/>
      <c r="GP1058" s="56"/>
      <c r="GQ1058" s="56"/>
      <c r="GR1058" s="56"/>
      <c r="GS1058" s="56"/>
      <c r="GT1058" s="56"/>
      <c r="GU1058" s="56"/>
      <c r="GV1058" s="56"/>
      <c r="GW1058" s="56"/>
      <c r="GX1058" s="629"/>
      <c r="GY1058" s="630"/>
      <c r="GZ1058" s="56"/>
      <c r="HA1058" s="56"/>
      <c r="HB1058" s="56"/>
      <c r="HC1058" s="56"/>
      <c r="HD1058" s="56"/>
      <c r="HE1058" s="56"/>
      <c r="HF1058" s="56"/>
      <c r="HG1058" s="56"/>
      <c r="HH1058" s="56"/>
      <c r="HI1058" s="56"/>
      <c r="HJ1058" s="56"/>
      <c r="HK1058" s="56"/>
      <c r="HL1058" s="56"/>
      <c r="HM1058" s="56"/>
      <c r="HN1058" s="56"/>
      <c r="HO1058" s="56"/>
      <c r="HP1058" s="56"/>
      <c r="HQ1058" s="56"/>
      <c r="HR1058" s="56"/>
      <c r="HS1058" s="56"/>
      <c r="HT1058" s="630"/>
      <c r="HU1058" s="630"/>
      <c r="HV1058" s="56"/>
      <c r="HW1058" s="56"/>
      <c r="HX1058" s="56"/>
      <c r="HY1058" s="56"/>
      <c r="HZ1058" s="56"/>
      <c r="IA1058" s="56"/>
      <c r="IB1058" s="56"/>
      <c r="IC1058" s="56"/>
      <c r="ID1058" s="56"/>
      <c r="IE1058" s="56"/>
      <c r="IF1058" s="56"/>
      <c r="IG1058" s="56"/>
      <c r="IH1058" s="56"/>
      <c r="II1058" s="56"/>
      <c r="IJ1058" s="56"/>
      <c r="IK1058" s="56"/>
      <c r="IL1058" s="56"/>
      <c r="IM1058" s="56"/>
      <c r="IN1058" s="56"/>
      <c r="IO1058" s="56"/>
      <c r="IP1058" s="56"/>
      <c r="IQ1058" s="56"/>
      <c r="IR1058" s="56"/>
      <c r="IS1058" s="56"/>
      <c r="IT1058" s="56"/>
      <c r="IU1058" s="56"/>
      <c r="IV1058" s="56"/>
      <c r="IW1058" s="56"/>
      <c r="IX1058" s="56"/>
      <c r="IY1058" s="56"/>
      <c r="IZ1058" s="56"/>
      <c r="JA1058" s="56"/>
      <c r="JB1058" s="56"/>
    </row>
    <row r="1059" spans="168:262" ht="19" hidden="1" customHeight="1">
      <c r="FL1059" s="56"/>
      <c r="FM1059" s="56"/>
      <c r="FN1059" s="56"/>
      <c r="FO1059" s="56"/>
      <c r="FP1059" s="1228"/>
      <c r="FQ1059" s="56"/>
      <c r="FR1059" s="56"/>
      <c r="FS1059" s="56"/>
      <c r="FT1059" s="608"/>
      <c r="FU1059" s="608"/>
      <c r="FV1059" s="56"/>
      <c r="FW1059" s="56"/>
      <c r="FX1059" s="56"/>
      <c r="FY1059" s="56"/>
      <c r="FZ1059" s="56"/>
      <c r="GA1059" s="56"/>
      <c r="GB1059" s="56"/>
      <c r="GC1059" s="56"/>
      <c r="GD1059" s="56"/>
      <c r="GE1059" s="608"/>
      <c r="GF1059" s="56"/>
      <c r="GG1059" s="56"/>
      <c r="GH1059" s="56"/>
      <c r="GI1059" s="56"/>
      <c r="GJ1059" s="56"/>
      <c r="GK1059" s="608"/>
      <c r="GL1059" s="608"/>
      <c r="GM1059" s="56"/>
      <c r="GN1059" s="56"/>
      <c r="GO1059" s="56"/>
      <c r="GP1059" s="56"/>
      <c r="GQ1059" s="56"/>
      <c r="GR1059" s="56"/>
      <c r="GS1059" s="56"/>
      <c r="GT1059" s="56"/>
      <c r="GU1059" s="56"/>
      <c r="GV1059" s="56"/>
      <c r="GW1059" s="56"/>
      <c r="GX1059" s="629"/>
      <c r="GY1059" s="630"/>
      <c r="GZ1059" s="56"/>
      <c r="HA1059" s="56"/>
      <c r="HB1059" s="56"/>
      <c r="HC1059" s="56"/>
      <c r="HD1059" s="56"/>
      <c r="HE1059" s="56"/>
      <c r="HF1059" s="56"/>
      <c r="HG1059" s="56"/>
      <c r="HH1059" s="56"/>
      <c r="HI1059" s="56"/>
      <c r="HJ1059" s="56"/>
      <c r="HK1059" s="56"/>
      <c r="HL1059" s="56"/>
      <c r="HM1059" s="56"/>
      <c r="HN1059" s="56"/>
      <c r="HO1059" s="56"/>
      <c r="HP1059" s="56"/>
      <c r="HQ1059" s="56"/>
      <c r="HR1059" s="56"/>
      <c r="HS1059" s="56"/>
      <c r="HT1059" s="630"/>
      <c r="HU1059" s="630"/>
      <c r="HV1059" s="56"/>
      <c r="HW1059" s="56"/>
      <c r="HX1059" s="56"/>
      <c r="HY1059" s="56"/>
      <c r="HZ1059" s="56"/>
      <c r="IA1059" s="56"/>
      <c r="IB1059" s="56"/>
      <c r="IC1059" s="56"/>
      <c r="ID1059" s="56"/>
      <c r="IE1059" s="56"/>
      <c r="IF1059" s="56"/>
      <c r="IG1059" s="56"/>
      <c r="IH1059" s="56"/>
      <c r="II1059" s="56"/>
      <c r="IJ1059" s="56"/>
      <c r="IK1059" s="56"/>
      <c r="IL1059" s="56"/>
      <c r="IM1059" s="56"/>
      <c r="IN1059" s="56"/>
      <c r="IO1059" s="56"/>
      <c r="IP1059" s="56"/>
      <c r="IQ1059" s="56"/>
      <c r="IR1059" s="56"/>
      <c r="IS1059" s="56"/>
      <c r="IT1059" s="56"/>
      <c r="IU1059" s="56"/>
      <c r="IV1059" s="56"/>
      <c r="IW1059" s="56"/>
      <c r="IX1059" s="56"/>
      <c r="IY1059" s="56"/>
      <c r="IZ1059" s="56"/>
      <c r="JA1059" s="56"/>
      <c r="JB1059" s="56"/>
    </row>
    <row r="1060" spans="168:262" ht="19" hidden="1" customHeight="1">
      <c r="FL1060" s="56"/>
      <c r="FM1060" s="56"/>
      <c r="FN1060" s="56"/>
      <c r="FO1060" s="56"/>
      <c r="FP1060" s="1228"/>
      <c r="FQ1060" s="56"/>
      <c r="FR1060" s="56"/>
      <c r="FS1060" s="56"/>
      <c r="FT1060" s="608"/>
      <c r="FU1060" s="608"/>
      <c r="FV1060" s="56"/>
      <c r="FW1060" s="56"/>
      <c r="FX1060" s="56"/>
      <c r="FY1060" s="56"/>
      <c r="FZ1060" s="56"/>
      <c r="GA1060" s="56"/>
      <c r="GB1060" s="56"/>
      <c r="GC1060" s="56"/>
      <c r="GD1060" s="56"/>
      <c r="GE1060" s="608"/>
      <c r="GF1060" s="56"/>
      <c r="GG1060" s="56"/>
      <c r="GH1060" s="56"/>
      <c r="GI1060" s="56"/>
      <c r="GJ1060" s="56"/>
      <c r="GK1060" s="608"/>
      <c r="GL1060" s="608"/>
      <c r="GM1060" s="56"/>
      <c r="GN1060" s="56"/>
      <c r="GO1060" s="56"/>
      <c r="GP1060" s="56"/>
      <c r="GQ1060" s="56"/>
      <c r="GR1060" s="56"/>
      <c r="GS1060" s="56"/>
      <c r="GT1060" s="56"/>
      <c r="GU1060" s="56"/>
      <c r="GV1060" s="56"/>
      <c r="GW1060" s="56"/>
      <c r="GX1060" s="629"/>
      <c r="GY1060" s="630"/>
      <c r="GZ1060" s="56"/>
      <c r="HA1060" s="56"/>
      <c r="HB1060" s="56"/>
      <c r="HC1060" s="56"/>
      <c r="HD1060" s="56"/>
      <c r="HE1060" s="56"/>
      <c r="HF1060" s="56"/>
      <c r="HG1060" s="56"/>
      <c r="HH1060" s="56"/>
      <c r="HI1060" s="56"/>
      <c r="HJ1060" s="56"/>
      <c r="HK1060" s="56"/>
      <c r="HL1060" s="56"/>
      <c r="HM1060" s="56"/>
      <c r="HN1060" s="56"/>
      <c r="HO1060" s="56"/>
      <c r="HP1060" s="56"/>
      <c r="HQ1060" s="56"/>
      <c r="HR1060" s="56"/>
      <c r="HS1060" s="56"/>
      <c r="HT1060" s="630"/>
      <c r="HU1060" s="630"/>
      <c r="HV1060" s="56"/>
      <c r="HW1060" s="56"/>
      <c r="HX1060" s="56"/>
      <c r="HY1060" s="56"/>
      <c r="HZ1060" s="56"/>
      <c r="IA1060" s="56"/>
      <c r="IB1060" s="56"/>
      <c r="IC1060" s="56"/>
      <c r="ID1060" s="56"/>
      <c r="IE1060" s="56"/>
      <c r="IF1060" s="56"/>
      <c r="IG1060" s="56"/>
      <c r="IH1060" s="56"/>
      <c r="II1060" s="56"/>
      <c r="IJ1060" s="56"/>
      <c r="IK1060" s="56"/>
      <c r="IL1060" s="56"/>
      <c r="IM1060" s="56"/>
      <c r="IN1060" s="56"/>
      <c r="IO1060" s="56"/>
      <c r="IP1060" s="56"/>
      <c r="IQ1060" s="56"/>
      <c r="IR1060" s="56"/>
      <c r="IS1060" s="56"/>
      <c r="IT1060" s="56"/>
      <c r="IU1060" s="56"/>
      <c r="IV1060" s="56"/>
      <c r="IW1060" s="56"/>
      <c r="IX1060" s="56"/>
      <c r="IY1060" s="56"/>
      <c r="IZ1060" s="56"/>
      <c r="JA1060" s="56"/>
      <c r="JB1060" s="56"/>
    </row>
    <row r="1061" spans="168:262" ht="19" hidden="1" customHeight="1">
      <c r="FL1061" s="56"/>
      <c r="FM1061" s="56"/>
      <c r="FN1061" s="56"/>
      <c r="FO1061" s="56"/>
      <c r="FP1061" s="1228"/>
      <c r="FQ1061" s="56"/>
      <c r="FR1061" s="56"/>
      <c r="FS1061" s="56"/>
      <c r="FT1061" s="608"/>
      <c r="FU1061" s="608"/>
      <c r="FV1061" s="56"/>
      <c r="FW1061" s="56"/>
      <c r="FX1061" s="56"/>
      <c r="FY1061" s="56"/>
      <c r="FZ1061" s="56"/>
      <c r="GA1061" s="56"/>
      <c r="GB1061" s="56"/>
      <c r="GC1061" s="56"/>
      <c r="GD1061" s="56"/>
      <c r="GE1061" s="608"/>
      <c r="GF1061" s="56"/>
      <c r="GG1061" s="56"/>
      <c r="GH1061" s="56"/>
      <c r="GI1061" s="56"/>
      <c r="GJ1061" s="56"/>
      <c r="GK1061" s="608"/>
      <c r="GL1061" s="608"/>
      <c r="GM1061" s="56"/>
      <c r="GN1061" s="56"/>
      <c r="GO1061" s="56"/>
      <c r="GP1061" s="56"/>
      <c r="GQ1061" s="56"/>
      <c r="GR1061" s="56"/>
      <c r="GS1061" s="56"/>
      <c r="GT1061" s="56"/>
      <c r="GU1061" s="56"/>
      <c r="GV1061" s="56"/>
      <c r="GW1061" s="56"/>
      <c r="GX1061" s="629"/>
      <c r="GY1061" s="630"/>
      <c r="GZ1061" s="56"/>
      <c r="HA1061" s="56"/>
      <c r="HB1061" s="56"/>
      <c r="HC1061" s="56"/>
      <c r="HD1061" s="56"/>
      <c r="HE1061" s="56"/>
      <c r="HF1061" s="56"/>
      <c r="HG1061" s="56"/>
      <c r="HH1061" s="56"/>
      <c r="HI1061" s="56"/>
      <c r="HJ1061" s="56"/>
      <c r="HK1061" s="56"/>
      <c r="HL1061" s="56"/>
      <c r="HM1061" s="56"/>
      <c r="HN1061" s="56"/>
      <c r="HO1061" s="56"/>
      <c r="HP1061" s="56"/>
      <c r="HQ1061" s="56"/>
      <c r="HR1061" s="56"/>
      <c r="HS1061" s="56"/>
      <c r="HT1061" s="630"/>
      <c r="HU1061" s="630"/>
      <c r="HV1061" s="56"/>
      <c r="HW1061" s="56"/>
      <c r="HX1061" s="56"/>
      <c r="HY1061" s="56"/>
      <c r="HZ1061" s="56"/>
      <c r="IA1061" s="56"/>
      <c r="IB1061" s="56"/>
      <c r="IC1061" s="56"/>
      <c r="ID1061" s="56"/>
      <c r="IE1061" s="56"/>
      <c r="IF1061" s="56"/>
      <c r="IG1061" s="56"/>
      <c r="IH1061" s="56"/>
      <c r="II1061" s="56"/>
      <c r="IJ1061" s="56"/>
      <c r="IK1061" s="56"/>
      <c r="IL1061" s="56"/>
      <c r="IM1061" s="56"/>
      <c r="IN1061" s="56"/>
      <c r="IO1061" s="56"/>
      <c r="IP1061" s="56"/>
      <c r="IQ1061" s="56"/>
      <c r="IR1061" s="56"/>
      <c r="IS1061" s="56"/>
      <c r="IT1061" s="56"/>
      <c r="IU1061" s="56"/>
      <c r="IV1061" s="56"/>
      <c r="IW1061" s="56"/>
      <c r="IX1061" s="56"/>
      <c r="IY1061" s="56"/>
      <c r="IZ1061" s="56"/>
      <c r="JA1061" s="56"/>
      <c r="JB1061" s="56"/>
    </row>
    <row r="1062" spans="168:262" ht="19" hidden="1" customHeight="1">
      <c r="FL1062" s="56"/>
      <c r="FM1062" s="56"/>
      <c r="FN1062" s="56"/>
      <c r="FO1062" s="56"/>
      <c r="FP1062" s="1228"/>
      <c r="FQ1062" s="56"/>
      <c r="FR1062" s="56"/>
      <c r="FS1062" s="56"/>
      <c r="FT1062" s="608"/>
      <c r="FU1062" s="608"/>
      <c r="FV1062" s="56"/>
      <c r="FW1062" s="56"/>
      <c r="FX1062" s="56"/>
      <c r="FY1062" s="56"/>
      <c r="FZ1062" s="56"/>
      <c r="GA1062" s="56"/>
      <c r="GB1062" s="56"/>
      <c r="GC1062" s="56"/>
      <c r="GD1062" s="56"/>
      <c r="GE1062" s="608"/>
      <c r="GF1062" s="56"/>
      <c r="GG1062" s="56"/>
      <c r="GH1062" s="56"/>
      <c r="GI1062" s="56"/>
      <c r="GJ1062" s="56"/>
      <c r="GK1062" s="608"/>
      <c r="GL1062" s="608"/>
      <c r="GM1062" s="56"/>
      <c r="GN1062" s="56"/>
      <c r="GO1062" s="56"/>
      <c r="GP1062" s="56"/>
      <c r="GQ1062" s="56"/>
      <c r="GR1062" s="56"/>
      <c r="GS1062" s="56"/>
      <c r="GT1062" s="56"/>
      <c r="GU1062" s="56"/>
      <c r="GV1062" s="56"/>
      <c r="GW1062" s="56"/>
      <c r="GX1062" s="629"/>
      <c r="GY1062" s="630"/>
      <c r="GZ1062" s="56"/>
      <c r="HA1062" s="56"/>
      <c r="HB1062" s="56"/>
      <c r="HC1062" s="56"/>
      <c r="HD1062" s="56"/>
      <c r="HE1062" s="56"/>
      <c r="HF1062" s="56"/>
      <c r="HG1062" s="56"/>
      <c r="HH1062" s="56"/>
      <c r="HI1062" s="56"/>
      <c r="HJ1062" s="56"/>
      <c r="HK1062" s="56"/>
      <c r="HL1062" s="56"/>
      <c r="HM1062" s="56"/>
      <c r="HN1062" s="56"/>
      <c r="HO1062" s="56"/>
      <c r="HP1062" s="56"/>
      <c r="HQ1062" s="56"/>
      <c r="HR1062" s="56"/>
      <c r="HS1062" s="56"/>
      <c r="HT1062" s="630"/>
      <c r="HU1062" s="630"/>
      <c r="HV1062" s="56"/>
      <c r="HW1062" s="56"/>
      <c r="HX1062" s="56"/>
      <c r="HY1062" s="56"/>
      <c r="HZ1062" s="56"/>
      <c r="IA1062" s="56"/>
      <c r="IB1062" s="56"/>
      <c r="IC1062" s="56"/>
      <c r="ID1062" s="56"/>
      <c r="IE1062" s="56"/>
      <c r="IF1062" s="56"/>
      <c r="IG1062" s="56"/>
      <c r="IH1062" s="56"/>
      <c r="II1062" s="56"/>
      <c r="IJ1062" s="56"/>
      <c r="IK1062" s="56"/>
      <c r="IL1062" s="56"/>
      <c r="IM1062" s="56"/>
      <c r="IN1062" s="56"/>
      <c r="IO1062" s="56"/>
      <c r="IP1062" s="56"/>
      <c r="IQ1062" s="56"/>
      <c r="IR1062" s="56"/>
      <c r="IS1062" s="56"/>
      <c r="IT1062" s="56"/>
      <c r="IU1062" s="56"/>
      <c r="IV1062" s="56"/>
      <c r="IW1062" s="56"/>
      <c r="IX1062" s="56"/>
      <c r="IY1062" s="56"/>
      <c r="IZ1062" s="56"/>
      <c r="JA1062" s="56"/>
      <c r="JB1062" s="56"/>
    </row>
    <row r="1063" spans="168:262" ht="19" hidden="1" customHeight="1">
      <c r="FL1063" s="56"/>
      <c r="FM1063" s="56"/>
      <c r="FN1063" s="56"/>
      <c r="FO1063" s="56"/>
      <c r="FP1063" s="1228"/>
      <c r="FQ1063" s="56"/>
      <c r="FR1063" s="56"/>
      <c r="FS1063" s="56"/>
      <c r="FT1063" s="608"/>
      <c r="FU1063" s="608"/>
      <c r="FV1063" s="56"/>
      <c r="FW1063" s="56"/>
      <c r="FX1063" s="56"/>
      <c r="FY1063" s="56"/>
      <c r="FZ1063" s="56"/>
      <c r="GA1063" s="56"/>
      <c r="GB1063" s="56"/>
      <c r="GC1063" s="56"/>
      <c r="GD1063" s="56"/>
      <c r="GE1063" s="608"/>
      <c r="GF1063" s="56"/>
      <c r="GG1063" s="56"/>
      <c r="GH1063" s="56"/>
      <c r="GI1063" s="56"/>
      <c r="GJ1063" s="56"/>
      <c r="GK1063" s="608"/>
      <c r="GL1063" s="608"/>
      <c r="GM1063" s="56"/>
      <c r="GN1063" s="56"/>
      <c r="GO1063" s="56"/>
      <c r="GP1063" s="56"/>
      <c r="GQ1063" s="56"/>
      <c r="GR1063" s="56"/>
      <c r="GS1063" s="56"/>
      <c r="GT1063" s="56"/>
      <c r="GU1063" s="56"/>
      <c r="GV1063" s="56"/>
      <c r="GW1063" s="56"/>
      <c r="GX1063" s="629"/>
      <c r="GY1063" s="630"/>
      <c r="GZ1063" s="56"/>
      <c r="HA1063" s="56"/>
      <c r="HB1063" s="56"/>
      <c r="HC1063" s="56"/>
      <c r="HD1063" s="56"/>
      <c r="HE1063" s="56"/>
      <c r="HF1063" s="56"/>
      <c r="HG1063" s="56"/>
      <c r="HH1063" s="56"/>
      <c r="HI1063" s="56"/>
      <c r="HJ1063" s="56"/>
      <c r="HK1063" s="56"/>
      <c r="HL1063" s="56"/>
      <c r="HM1063" s="56"/>
      <c r="HN1063" s="56"/>
      <c r="HO1063" s="56"/>
      <c r="HP1063" s="56"/>
      <c r="HQ1063" s="56"/>
      <c r="HR1063" s="56"/>
      <c r="HS1063" s="56"/>
      <c r="HT1063" s="630"/>
      <c r="HU1063" s="630"/>
      <c r="HV1063" s="56"/>
      <c r="HW1063" s="56"/>
      <c r="HX1063" s="56"/>
      <c r="HY1063" s="56"/>
      <c r="HZ1063" s="56"/>
      <c r="IA1063" s="56"/>
      <c r="IB1063" s="56"/>
      <c r="IC1063" s="56"/>
      <c r="ID1063" s="56"/>
      <c r="IE1063" s="56"/>
      <c r="IF1063" s="56"/>
      <c r="IG1063" s="56"/>
      <c r="IH1063" s="56"/>
      <c r="II1063" s="56"/>
      <c r="IJ1063" s="56"/>
      <c r="IK1063" s="56"/>
      <c r="IL1063" s="56"/>
      <c r="IM1063" s="56"/>
      <c r="IN1063" s="56"/>
      <c r="IO1063" s="56"/>
      <c r="IP1063" s="56"/>
      <c r="IQ1063" s="56"/>
      <c r="IR1063" s="56"/>
      <c r="IS1063" s="56"/>
      <c r="IT1063" s="56"/>
      <c r="IU1063" s="56"/>
      <c r="IV1063" s="56"/>
      <c r="IW1063" s="56"/>
      <c r="IX1063" s="56"/>
      <c r="IY1063" s="56"/>
      <c r="IZ1063" s="56"/>
      <c r="JA1063" s="56"/>
      <c r="JB1063" s="56"/>
    </row>
    <row r="1064" spans="168:262" ht="19" hidden="1" customHeight="1">
      <c r="FL1064" s="56"/>
      <c r="FM1064" s="56"/>
      <c r="FN1064" s="56"/>
      <c r="FO1064" s="56"/>
      <c r="FP1064" s="1228"/>
      <c r="FQ1064" s="56"/>
      <c r="FR1064" s="56"/>
      <c r="FS1064" s="56"/>
      <c r="FT1064" s="608"/>
      <c r="FU1064" s="608"/>
      <c r="FV1064" s="56"/>
      <c r="FW1064" s="56"/>
      <c r="FX1064" s="56"/>
      <c r="FY1064" s="56"/>
      <c r="FZ1064" s="56"/>
      <c r="GA1064" s="56"/>
      <c r="GB1064" s="56"/>
      <c r="GC1064" s="56"/>
      <c r="GD1064" s="56"/>
      <c r="GE1064" s="608"/>
      <c r="GF1064" s="56"/>
      <c r="GG1064" s="56"/>
      <c r="GH1064" s="56"/>
      <c r="GI1064" s="56"/>
      <c r="GJ1064" s="56"/>
      <c r="GK1064" s="608"/>
      <c r="GL1064" s="608"/>
      <c r="GM1064" s="56"/>
      <c r="GN1064" s="56"/>
      <c r="GO1064" s="56"/>
      <c r="GP1064" s="56"/>
      <c r="GQ1064" s="56"/>
      <c r="GR1064" s="56"/>
      <c r="GS1064" s="56"/>
      <c r="GT1064" s="56"/>
      <c r="GU1064" s="56"/>
      <c r="GV1064" s="56"/>
      <c r="GW1064" s="56"/>
      <c r="GX1064" s="629"/>
      <c r="GY1064" s="630"/>
      <c r="GZ1064" s="56"/>
      <c r="HA1064" s="56"/>
      <c r="HB1064" s="56"/>
      <c r="HC1064" s="56"/>
      <c r="HD1064" s="56"/>
      <c r="HE1064" s="56"/>
      <c r="HF1064" s="56"/>
      <c r="HG1064" s="56"/>
      <c r="HH1064" s="56"/>
      <c r="HI1064" s="56"/>
      <c r="HJ1064" s="56"/>
      <c r="HK1064" s="56"/>
      <c r="HL1064" s="56"/>
      <c r="HM1064" s="56"/>
      <c r="HN1064" s="56"/>
      <c r="HO1064" s="56"/>
      <c r="HP1064" s="56"/>
      <c r="HQ1064" s="56"/>
      <c r="HR1064" s="56"/>
      <c r="HS1064" s="56"/>
      <c r="HT1064" s="630"/>
      <c r="HU1064" s="630"/>
      <c r="HV1064" s="56"/>
      <c r="HW1064" s="56"/>
      <c r="HX1064" s="56"/>
      <c r="HY1064" s="56"/>
      <c r="HZ1064" s="56"/>
      <c r="IA1064" s="56"/>
      <c r="IB1064" s="56"/>
      <c r="IC1064" s="56"/>
      <c r="ID1064" s="56"/>
      <c r="IE1064" s="56"/>
      <c r="IF1064" s="56"/>
      <c r="IG1064" s="56"/>
      <c r="IH1064" s="56"/>
      <c r="II1064" s="56"/>
      <c r="IJ1064" s="56"/>
      <c r="IK1064" s="56"/>
      <c r="IL1064" s="56"/>
      <c r="IM1064" s="56"/>
      <c r="IN1064" s="56"/>
      <c r="IO1064" s="56"/>
      <c r="IP1064" s="56"/>
      <c r="IQ1064" s="56"/>
      <c r="IR1064" s="56"/>
      <c r="IS1064" s="56"/>
      <c r="IT1064" s="56"/>
      <c r="IU1064" s="56"/>
      <c r="IV1064" s="56"/>
      <c r="IW1064" s="56"/>
      <c r="IX1064" s="56"/>
      <c r="IY1064" s="56"/>
      <c r="IZ1064" s="56"/>
      <c r="JA1064" s="56"/>
      <c r="JB1064" s="56"/>
    </row>
    <row r="1065" spans="168:262" ht="19" hidden="1" customHeight="1">
      <c r="FL1065" s="56"/>
      <c r="FM1065" s="56"/>
      <c r="FN1065" s="56"/>
      <c r="FO1065" s="56"/>
      <c r="FP1065" s="1228"/>
      <c r="FQ1065" s="56"/>
      <c r="FR1065" s="56"/>
      <c r="FS1065" s="56"/>
      <c r="FT1065" s="608"/>
      <c r="FU1065" s="608"/>
      <c r="FV1065" s="56"/>
      <c r="FW1065" s="56"/>
      <c r="FX1065" s="56"/>
      <c r="FY1065" s="56"/>
      <c r="FZ1065" s="56"/>
      <c r="GA1065" s="56"/>
      <c r="GB1065" s="56"/>
      <c r="GC1065" s="56"/>
      <c r="GD1065" s="56"/>
      <c r="GE1065" s="608"/>
      <c r="GF1065" s="56"/>
      <c r="GG1065" s="56"/>
      <c r="GH1065" s="56"/>
      <c r="GI1065" s="56"/>
      <c r="GJ1065" s="56"/>
      <c r="GK1065" s="608"/>
      <c r="GL1065" s="608"/>
      <c r="GM1065" s="56"/>
      <c r="GN1065" s="56"/>
      <c r="GO1065" s="56"/>
      <c r="GP1065" s="56"/>
      <c r="GQ1065" s="56"/>
      <c r="GR1065" s="56"/>
      <c r="GS1065" s="56"/>
      <c r="GT1065" s="56"/>
      <c r="GU1065" s="56"/>
      <c r="GV1065" s="56"/>
      <c r="GW1065" s="56"/>
      <c r="GX1065" s="629"/>
      <c r="GY1065" s="630"/>
      <c r="GZ1065" s="56"/>
      <c r="HA1065" s="56"/>
      <c r="HB1065" s="56"/>
      <c r="HC1065" s="56"/>
      <c r="HD1065" s="56"/>
      <c r="HE1065" s="56"/>
      <c r="HF1065" s="56"/>
      <c r="HG1065" s="56"/>
      <c r="HH1065" s="56"/>
      <c r="HI1065" s="56"/>
      <c r="HJ1065" s="56"/>
      <c r="HK1065" s="56"/>
      <c r="HL1065" s="56"/>
      <c r="HM1065" s="56"/>
      <c r="HN1065" s="56"/>
      <c r="HO1065" s="56"/>
      <c r="HP1065" s="56"/>
      <c r="HQ1065" s="56"/>
      <c r="HR1065" s="56"/>
      <c r="HS1065" s="56"/>
      <c r="HT1065" s="630"/>
      <c r="HU1065" s="630"/>
      <c r="HV1065" s="56"/>
      <c r="HW1065" s="56"/>
      <c r="HX1065" s="56"/>
      <c r="HY1065" s="56"/>
      <c r="HZ1065" s="56"/>
      <c r="IA1065" s="56"/>
      <c r="IB1065" s="56"/>
      <c r="IC1065" s="56"/>
      <c r="ID1065" s="56"/>
      <c r="IE1065" s="56"/>
      <c r="IF1065" s="56"/>
      <c r="IG1065" s="56"/>
      <c r="IH1065" s="56"/>
      <c r="II1065" s="56"/>
      <c r="IJ1065" s="56"/>
      <c r="IK1065" s="56"/>
      <c r="IL1065" s="56"/>
      <c r="IM1065" s="56"/>
      <c r="IN1065" s="56"/>
      <c r="IO1065" s="56"/>
      <c r="IP1065" s="56"/>
      <c r="IQ1065" s="56"/>
      <c r="IR1065" s="56"/>
      <c r="IS1065" s="56"/>
      <c r="IT1065" s="56"/>
      <c r="IU1065" s="56"/>
      <c r="IV1065" s="56"/>
      <c r="IW1065" s="56"/>
      <c r="IX1065" s="56"/>
      <c r="IY1065" s="56"/>
      <c r="IZ1065" s="56"/>
      <c r="JA1065" s="56"/>
      <c r="JB1065" s="56"/>
    </row>
    <row r="1066" spans="168:262" ht="19" hidden="1" customHeight="1">
      <c r="FL1066" s="56"/>
      <c r="FM1066" s="56"/>
      <c r="FN1066" s="56"/>
      <c r="FO1066" s="56"/>
      <c r="FP1066" s="1228"/>
      <c r="FQ1066" s="56"/>
      <c r="FR1066" s="56"/>
      <c r="FS1066" s="56"/>
      <c r="FT1066" s="608"/>
      <c r="FU1066" s="608"/>
      <c r="FV1066" s="56"/>
      <c r="FW1066" s="56"/>
      <c r="FX1066" s="56"/>
      <c r="FY1066" s="56"/>
      <c r="FZ1066" s="56"/>
      <c r="GA1066" s="56"/>
      <c r="GB1066" s="56"/>
      <c r="GC1066" s="56"/>
      <c r="GD1066" s="56"/>
      <c r="GE1066" s="608"/>
      <c r="GF1066" s="56"/>
      <c r="GG1066" s="56"/>
      <c r="GH1066" s="56"/>
      <c r="GI1066" s="56"/>
      <c r="GJ1066" s="56"/>
      <c r="GK1066" s="608"/>
      <c r="GL1066" s="608"/>
      <c r="GM1066" s="56"/>
      <c r="GN1066" s="56"/>
      <c r="GO1066" s="56"/>
      <c r="GP1066" s="56"/>
      <c r="GQ1066" s="56"/>
      <c r="GR1066" s="56"/>
      <c r="GS1066" s="56"/>
      <c r="GT1066" s="56"/>
      <c r="GU1066" s="56"/>
      <c r="GV1066" s="56"/>
      <c r="GW1066" s="56"/>
      <c r="GX1066" s="629"/>
      <c r="GY1066" s="630"/>
      <c r="GZ1066" s="56"/>
      <c r="HA1066" s="56"/>
      <c r="HB1066" s="56"/>
      <c r="HC1066" s="56"/>
      <c r="HD1066" s="56"/>
      <c r="HE1066" s="56"/>
      <c r="HF1066" s="56"/>
      <c r="HG1066" s="56"/>
      <c r="HH1066" s="56"/>
      <c r="HI1066" s="56"/>
      <c r="HJ1066" s="56"/>
      <c r="HK1066" s="56"/>
      <c r="HL1066" s="56"/>
      <c r="HM1066" s="56"/>
      <c r="HN1066" s="56"/>
      <c r="HO1066" s="56"/>
      <c r="HP1066" s="56"/>
      <c r="HQ1066" s="56"/>
      <c r="HR1066" s="56"/>
      <c r="HS1066" s="56"/>
      <c r="HT1066" s="630"/>
      <c r="HU1066" s="630"/>
      <c r="HV1066" s="56"/>
      <c r="HW1066" s="56"/>
      <c r="HX1066" s="56"/>
      <c r="HY1066" s="56"/>
      <c r="HZ1066" s="56"/>
      <c r="IA1066" s="56"/>
      <c r="IB1066" s="56"/>
      <c r="IC1066" s="56"/>
      <c r="ID1066" s="56"/>
      <c r="IE1066" s="56"/>
      <c r="IF1066" s="56"/>
      <c r="IG1066" s="56"/>
      <c r="IH1066" s="56"/>
      <c r="II1066" s="56"/>
      <c r="IJ1066" s="56"/>
      <c r="IK1066" s="56"/>
      <c r="IL1066" s="56"/>
      <c r="IM1066" s="56"/>
      <c r="IN1066" s="56"/>
      <c r="IO1066" s="56"/>
      <c r="IP1066" s="56"/>
      <c r="IQ1066" s="56"/>
      <c r="IR1066" s="56"/>
      <c r="IS1066" s="56"/>
      <c r="IT1066" s="56"/>
      <c r="IU1066" s="56"/>
      <c r="IV1066" s="56"/>
      <c r="IW1066" s="56"/>
      <c r="IX1066" s="56"/>
      <c r="IY1066" s="56"/>
      <c r="IZ1066" s="56"/>
      <c r="JA1066" s="56"/>
      <c r="JB1066" s="56"/>
    </row>
    <row r="1067" spans="168:262" ht="19" hidden="1" customHeight="1">
      <c r="FL1067" s="56"/>
      <c r="FM1067" s="56"/>
      <c r="FN1067" s="56"/>
      <c r="FO1067" s="56"/>
      <c r="FP1067" s="1228"/>
      <c r="FQ1067" s="56"/>
      <c r="FR1067" s="56"/>
      <c r="FS1067" s="56"/>
      <c r="FT1067" s="608"/>
      <c r="FU1067" s="608"/>
      <c r="FV1067" s="56"/>
      <c r="FW1067" s="56"/>
      <c r="FX1067" s="56"/>
      <c r="FY1067" s="56"/>
      <c r="FZ1067" s="56"/>
      <c r="GA1067" s="56"/>
      <c r="GB1067" s="56"/>
      <c r="GC1067" s="56"/>
      <c r="GD1067" s="56"/>
      <c r="GE1067" s="608"/>
      <c r="GF1067" s="56"/>
      <c r="GG1067" s="56"/>
      <c r="GH1067" s="56"/>
      <c r="GI1067" s="56"/>
      <c r="GJ1067" s="56"/>
      <c r="GK1067" s="608"/>
      <c r="GL1067" s="608"/>
      <c r="GM1067" s="56"/>
      <c r="GN1067" s="56"/>
      <c r="GO1067" s="56"/>
      <c r="GP1067" s="56"/>
      <c r="GQ1067" s="56"/>
      <c r="GR1067" s="56"/>
      <c r="GS1067" s="56"/>
      <c r="GT1067" s="56"/>
      <c r="GU1067" s="56"/>
      <c r="GV1067" s="56"/>
      <c r="GW1067" s="56"/>
      <c r="GX1067" s="629"/>
      <c r="GY1067" s="630"/>
      <c r="GZ1067" s="56"/>
      <c r="HA1067" s="56"/>
      <c r="HB1067" s="56"/>
      <c r="HC1067" s="56"/>
      <c r="HD1067" s="56"/>
      <c r="HE1067" s="56"/>
      <c r="HF1067" s="56"/>
      <c r="HG1067" s="56"/>
      <c r="HH1067" s="56"/>
      <c r="HI1067" s="56"/>
      <c r="HJ1067" s="56"/>
      <c r="HK1067" s="56"/>
      <c r="HL1067" s="56"/>
      <c r="HM1067" s="56"/>
      <c r="HN1067" s="56"/>
      <c r="HO1067" s="56"/>
      <c r="HP1067" s="56"/>
      <c r="HQ1067" s="56"/>
      <c r="HR1067" s="56"/>
      <c r="HS1067" s="56"/>
      <c r="HT1067" s="630"/>
      <c r="HU1067" s="630"/>
      <c r="HV1067" s="56"/>
      <c r="HW1067" s="56"/>
      <c r="HX1067" s="56"/>
      <c r="HY1067" s="56"/>
      <c r="HZ1067" s="56"/>
      <c r="IA1067" s="56"/>
      <c r="IB1067" s="56"/>
      <c r="IC1067" s="56"/>
      <c r="ID1067" s="56"/>
      <c r="IE1067" s="56"/>
      <c r="IF1067" s="56"/>
      <c r="IG1067" s="56"/>
      <c r="IH1067" s="56"/>
      <c r="II1067" s="56"/>
      <c r="IJ1067" s="56"/>
      <c r="IK1067" s="56"/>
      <c r="IL1067" s="56"/>
      <c r="IM1067" s="56"/>
      <c r="IN1067" s="56"/>
      <c r="IO1067" s="56"/>
      <c r="IP1067" s="56"/>
      <c r="IQ1067" s="56"/>
      <c r="IR1067" s="56"/>
      <c r="IS1067" s="56"/>
      <c r="IT1067" s="56"/>
      <c r="IU1067" s="56"/>
      <c r="IV1067" s="56"/>
      <c r="IW1067" s="56"/>
      <c r="IX1067" s="56"/>
      <c r="IY1067" s="56"/>
      <c r="IZ1067" s="56"/>
      <c r="JA1067" s="56"/>
      <c r="JB1067" s="56"/>
    </row>
    <row r="1068" spans="168:262" ht="19" hidden="1" customHeight="1">
      <c r="FL1068" s="56"/>
      <c r="FM1068" s="56"/>
      <c r="FN1068" s="56"/>
      <c r="FO1068" s="56"/>
      <c r="FP1068" s="1228"/>
      <c r="FQ1068" s="56"/>
      <c r="FR1068" s="56"/>
      <c r="FS1068" s="56"/>
      <c r="FT1068" s="608"/>
      <c r="FU1068" s="608"/>
      <c r="FV1068" s="56"/>
      <c r="FW1068" s="56"/>
      <c r="FX1068" s="56"/>
      <c r="FY1068" s="56"/>
      <c r="FZ1068" s="56"/>
      <c r="GA1068" s="56"/>
      <c r="GB1068" s="56"/>
      <c r="GC1068" s="56"/>
      <c r="GD1068" s="56"/>
      <c r="GE1068" s="608"/>
      <c r="GF1068" s="56"/>
      <c r="GG1068" s="56"/>
      <c r="GH1068" s="56"/>
      <c r="GI1068" s="56"/>
      <c r="GJ1068" s="56"/>
      <c r="GK1068" s="608"/>
      <c r="GL1068" s="608"/>
      <c r="GM1068" s="56"/>
      <c r="GN1068" s="56"/>
      <c r="GO1068" s="56"/>
      <c r="GP1068" s="56"/>
      <c r="GQ1068" s="56"/>
      <c r="GR1068" s="56"/>
      <c r="GS1068" s="56"/>
      <c r="GT1068" s="56"/>
      <c r="GU1068" s="56"/>
      <c r="GV1068" s="56"/>
      <c r="GW1068" s="56"/>
      <c r="GX1068" s="629"/>
      <c r="GY1068" s="630"/>
      <c r="GZ1068" s="56"/>
      <c r="HA1068" s="56"/>
      <c r="HB1068" s="56"/>
      <c r="HC1068" s="56"/>
      <c r="HD1068" s="56"/>
      <c r="HE1068" s="56"/>
      <c r="HF1068" s="56"/>
      <c r="HG1068" s="56"/>
      <c r="HH1068" s="56"/>
      <c r="HI1068" s="56"/>
      <c r="HJ1068" s="56"/>
      <c r="HK1068" s="56"/>
      <c r="HL1068" s="56"/>
      <c r="HM1068" s="56"/>
      <c r="HN1068" s="56"/>
      <c r="HO1068" s="56"/>
      <c r="HP1068" s="56"/>
      <c r="HQ1068" s="56"/>
      <c r="HR1068" s="56"/>
      <c r="HS1068" s="56"/>
      <c r="HT1068" s="630"/>
      <c r="HU1068" s="630"/>
      <c r="HV1068" s="56"/>
      <c r="HW1068" s="56"/>
      <c r="HX1068" s="56"/>
      <c r="HY1068" s="56"/>
      <c r="HZ1068" s="56"/>
      <c r="IA1068" s="56"/>
      <c r="IB1068" s="56"/>
      <c r="IC1068" s="56"/>
      <c r="ID1068" s="56"/>
      <c r="IE1068" s="56"/>
      <c r="IF1068" s="56"/>
      <c r="IG1068" s="56"/>
      <c r="IH1068" s="56"/>
      <c r="II1068" s="56"/>
      <c r="IJ1068" s="56"/>
      <c r="IK1068" s="56"/>
      <c r="IL1068" s="56"/>
      <c r="IM1068" s="56"/>
      <c r="IN1068" s="56"/>
      <c r="IO1068" s="56"/>
      <c r="IP1068" s="56"/>
      <c r="IQ1068" s="56"/>
      <c r="IR1068" s="56"/>
      <c r="IS1068" s="56"/>
      <c r="IT1068" s="56"/>
      <c r="IU1068" s="56"/>
      <c r="IV1068" s="56"/>
      <c r="IW1068" s="56"/>
      <c r="IX1068" s="56"/>
      <c r="IY1068" s="56"/>
      <c r="IZ1068" s="56"/>
      <c r="JA1068" s="56"/>
      <c r="JB1068" s="56"/>
    </row>
    <row r="1069" spans="168:262" ht="19" hidden="1" customHeight="1">
      <c r="FL1069" s="56"/>
      <c r="FM1069" s="56"/>
      <c r="FN1069" s="56"/>
      <c r="FO1069" s="56"/>
      <c r="FP1069" s="1228"/>
      <c r="FQ1069" s="56"/>
      <c r="FR1069" s="56"/>
      <c r="FS1069" s="56"/>
      <c r="FT1069" s="608"/>
      <c r="FU1069" s="608"/>
      <c r="FV1069" s="56"/>
      <c r="FW1069" s="56"/>
      <c r="FX1069" s="56"/>
      <c r="FY1069" s="56"/>
      <c r="FZ1069" s="56"/>
      <c r="GA1069" s="56"/>
      <c r="GB1069" s="56"/>
      <c r="GC1069" s="56"/>
      <c r="GD1069" s="56"/>
      <c r="GE1069" s="608"/>
      <c r="GF1069" s="56"/>
      <c r="GG1069" s="56"/>
      <c r="GH1069" s="56"/>
      <c r="GI1069" s="56"/>
      <c r="GJ1069" s="56"/>
      <c r="GK1069" s="608"/>
      <c r="GL1069" s="608"/>
      <c r="GM1069" s="56"/>
      <c r="GN1069" s="56"/>
      <c r="GO1069" s="56"/>
      <c r="GP1069" s="56"/>
      <c r="GQ1069" s="56"/>
      <c r="GR1069" s="56"/>
      <c r="GS1069" s="56"/>
      <c r="GT1069" s="56"/>
      <c r="GU1069" s="56"/>
      <c r="GV1069" s="56"/>
      <c r="GW1069" s="56"/>
      <c r="GX1069" s="629"/>
      <c r="GY1069" s="630"/>
      <c r="GZ1069" s="56"/>
      <c r="HA1069" s="56"/>
      <c r="HB1069" s="56"/>
      <c r="HC1069" s="56"/>
      <c r="HD1069" s="56"/>
      <c r="HE1069" s="56"/>
      <c r="HF1069" s="56"/>
      <c r="HG1069" s="56"/>
      <c r="HH1069" s="56"/>
      <c r="HI1069" s="56"/>
      <c r="HJ1069" s="56"/>
      <c r="HK1069" s="56"/>
      <c r="HL1069" s="56"/>
      <c r="HM1069" s="56"/>
      <c r="HN1069" s="56"/>
      <c r="HO1069" s="56"/>
      <c r="HP1069" s="56"/>
      <c r="HQ1069" s="56"/>
      <c r="HR1069" s="56"/>
      <c r="HS1069" s="56"/>
      <c r="HT1069" s="630"/>
      <c r="HU1069" s="630"/>
      <c r="HV1069" s="56"/>
      <c r="HW1069" s="56"/>
      <c r="HX1069" s="56"/>
      <c r="HY1069" s="56"/>
      <c r="HZ1069" s="56"/>
      <c r="IA1069" s="56"/>
      <c r="IB1069" s="56"/>
      <c r="IC1069" s="56"/>
      <c r="ID1069" s="56"/>
      <c r="IE1069" s="56"/>
      <c r="IF1069" s="56"/>
      <c r="IG1069" s="56"/>
      <c r="IH1069" s="56"/>
      <c r="II1069" s="56"/>
      <c r="IJ1069" s="56"/>
      <c r="IK1069" s="56"/>
      <c r="IL1069" s="56"/>
      <c r="IM1069" s="56"/>
      <c r="IN1069" s="56"/>
      <c r="IO1069" s="56"/>
      <c r="IP1069" s="56"/>
      <c r="IQ1069" s="56"/>
      <c r="IR1069" s="56"/>
      <c r="IS1069" s="56"/>
      <c r="IT1069" s="56"/>
      <c r="IU1069" s="56"/>
      <c r="IV1069" s="56"/>
      <c r="IW1069" s="56"/>
      <c r="IX1069" s="56"/>
      <c r="IY1069" s="56"/>
      <c r="IZ1069" s="56"/>
      <c r="JA1069" s="56"/>
      <c r="JB1069" s="56"/>
    </row>
    <row r="1070" spans="168:262" ht="19" hidden="1" customHeight="1">
      <c r="FL1070" s="56"/>
      <c r="FM1070" s="56"/>
      <c r="FN1070" s="56"/>
      <c r="FO1070" s="56"/>
      <c r="FP1070" s="1228"/>
      <c r="FQ1070" s="56"/>
      <c r="FR1070" s="56"/>
      <c r="FS1070" s="56"/>
      <c r="FT1070" s="608"/>
      <c r="FU1070" s="608"/>
      <c r="FV1070" s="56"/>
      <c r="FW1070" s="56"/>
      <c r="FX1070" s="56"/>
      <c r="FY1070" s="56"/>
      <c r="FZ1070" s="56"/>
      <c r="GA1070" s="56"/>
      <c r="GB1070" s="56"/>
      <c r="GC1070" s="56"/>
      <c r="GD1070" s="56"/>
      <c r="GE1070" s="608"/>
      <c r="GF1070" s="56"/>
      <c r="GG1070" s="56"/>
      <c r="GH1070" s="56"/>
      <c r="GI1070" s="56"/>
      <c r="GJ1070" s="56"/>
      <c r="GK1070" s="608"/>
      <c r="GL1070" s="608"/>
      <c r="GM1070" s="56"/>
      <c r="GN1070" s="56"/>
      <c r="GO1070" s="56"/>
      <c r="GP1070" s="56"/>
      <c r="GQ1070" s="56"/>
      <c r="GR1070" s="56"/>
      <c r="GS1070" s="56"/>
      <c r="GT1070" s="56"/>
      <c r="GU1070" s="56"/>
      <c r="GV1070" s="56"/>
      <c r="GW1070" s="56"/>
      <c r="GX1070" s="629"/>
      <c r="GY1070" s="630"/>
      <c r="GZ1070" s="56"/>
      <c r="HA1070" s="56"/>
      <c r="HB1070" s="56"/>
      <c r="HC1070" s="56"/>
      <c r="HD1070" s="56"/>
      <c r="HE1070" s="56"/>
      <c r="HF1070" s="56"/>
      <c r="HG1070" s="56"/>
      <c r="HH1070" s="56"/>
      <c r="HI1070" s="56"/>
      <c r="HJ1070" s="56"/>
      <c r="HK1070" s="56"/>
      <c r="HL1070" s="56"/>
      <c r="HM1070" s="56"/>
      <c r="HN1070" s="56"/>
      <c r="HO1070" s="56"/>
      <c r="HP1070" s="56"/>
      <c r="HQ1070" s="56"/>
      <c r="HR1070" s="56"/>
      <c r="HS1070" s="56"/>
      <c r="HT1070" s="630"/>
      <c r="HU1070" s="630"/>
      <c r="HV1070" s="56"/>
      <c r="HW1070" s="56"/>
      <c r="HX1070" s="56"/>
      <c r="HY1070" s="56"/>
      <c r="HZ1070" s="56"/>
      <c r="IA1070" s="56"/>
      <c r="IB1070" s="56"/>
      <c r="IC1070" s="56"/>
      <c r="ID1070" s="56"/>
      <c r="IE1070" s="56"/>
      <c r="IF1070" s="56"/>
      <c r="IG1070" s="56"/>
      <c r="IH1070" s="56"/>
      <c r="II1070" s="56"/>
      <c r="IJ1070" s="56"/>
      <c r="IK1070" s="56"/>
      <c r="IL1070" s="56"/>
      <c r="IM1070" s="56"/>
      <c r="IN1070" s="56"/>
      <c r="IO1070" s="56"/>
      <c r="IP1070" s="56"/>
      <c r="IQ1070" s="56"/>
      <c r="IR1070" s="56"/>
      <c r="IS1070" s="56"/>
      <c r="IT1070" s="56"/>
      <c r="IU1070" s="56"/>
      <c r="IV1070" s="56"/>
      <c r="IW1070" s="56"/>
      <c r="IX1070" s="56"/>
      <c r="IY1070" s="56"/>
      <c r="IZ1070" s="56"/>
      <c r="JA1070" s="56"/>
      <c r="JB1070" s="56"/>
    </row>
  </sheetData>
  <sheetProtection algorithmName="SHA-512" hashValue="J0xDjIfH1S5QbiS3DwOBWRMnSHfbV4iikuwTTC2l9ubXhxqMO8fNOF4lxJO6CPHneHN49rxgVoeaMQm45/jT0g==" saltValue="Lz05WYWzjLQKDmwwXxVz6w==" spinCount="100000" sheet="1" objects="1" scenarios="1"/>
  <mergeCells count="823">
    <mergeCell ref="AY155:BG156"/>
    <mergeCell ref="P23:P24"/>
    <mergeCell ref="BE30:BG35"/>
    <mergeCell ref="BD30:BD35"/>
    <mergeCell ref="BD39:BD50"/>
    <mergeCell ref="Z41:Z42"/>
    <mergeCell ref="Z44:Z45"/>
    <mergeCell ref="Z47:Z48"/>
    <mergeCell ref="AL53:AL61"/>
    <mergeCell ref="BC38:BC51"/>
    <mergeCell ref="O79:AC79"/>
    <mergeCell ref="Z63:Z72"/>
    <mergeCell ref="AA63:AA72"/>
    <mergeCell ref="H143:V143"/>
    <mergeCell ref="H135:H139"/>
    <mergeCell ref="K135:S135"/>
    <mergeCell ref="BA128:BB140"/>
    <mergeCell ref="AM53:AR61"/>
    <mergeCell ref="AZ77:AZ78"/>
    <mergeCell ref="BC74:BC81"/>
    <mergeCell ref="BC63:BC72"/>
    <mergeCell ref="BC53:BC61"/>
    <mergeCell ref="AB47:AB48"/>
    <mergeCell ref="AT108:AX108"/>
    <mergeCell ref="AT110:AX110"/>
    <mergeCell ref="AZ57:AZ58"/>
    <mergeCell ref="H74:M81"/>
    <mergeCell ref="O76:U76"/>
    <mergeCell ref="AT112:AX112"/>
    <mergeCell ref="AT114:AX114"/>
    <mergeCell ref="AT116:AX116"/>
    <mergeCell ref="AT118:AX118"/>
    <mergeCell ref="C143:G153"/>
    <mergeCell ref="T88:U88"/>
    <mergeCell ref="AT31:AY31"/>
    <mergeCell ref="AS128:AW129"/>
    <mergeCell ref="Z152:AA152"/>
    <mergeCell ref="AX57:AX58"/>
    <mergeCell ref="C8:C35"/>
    <mergeCell ref="I137:S137"/>
    <mergeCell ref="I139:S139"/>
    <mergeCell ref="O89:P89"/>
    <mergeCell ref="AM69:AY69"/>
    <mergeCell ref="AB19:AF19"/>
    <mergeCell ref="AB22:AF22"/>
    <mergeCell ref="AP79:AS79"/>
    <mergeCell ref="AL77:AL78"/>
    <mergeCell ref="AN77:AN78"/>
    <mergeCell ref="AB145:AX145"/>
    <mergeCell ref="AG143:AX143"/>
    <mergeCell ref="AS151:AX151"/>
    <mergeCell ref="AS149:AX149"/>
    <mergeCell ref="AZ44:AZ45"/>
    <mergeCell ref="AL44:AL45"/>
    <mergeCell ref="I140:S140"/>
    <mergeCell ref="R54:R61"/>
    <mergeCell ref="C122:L122"/>
    <mergeCell ref="C87:K87"/>
    <mergeCell ref="T83:U83"/>
    <mergeCell ref="U54:U55"/>
    <mergeCell ref="U65:U66"/>
    <mergeCell ref="O38:O51"/>
    <mergeCell ref="X41:X42"/>
    <mergeCell ref="X44:X45"/>
    <mergeCell ref="X47:X48"/>
    <mergeCell ref="AM45:AY45"/>
    <mergeCell ref="T87:AR87"/>
    <mergeCell ref="AP76:AS76"/>
    <mergeCell ref="AT122:AX122"/>
    <mergeCell ref="AX88:AZ88"/>
    <mergeCell ref="AS121:AV121"/>
    <mergeCell ref="AX121:BA121"/>
    <mergeCell ref="H128:H130"/>
    <mergeCell ref="AN112:AR112"/>
    <mergeCell ref="AA89:AM89"/>
    <mergeCell ref="C127:G141"/>
    <mergeCell ref="D6:AB6"/>
    <mergeCell ref="Q40:Q49"/>
    <mergeCell ref="R40:R49"/>
    <mergeCell ref="AV10:AV11"/>
    <mergeCell ref="AV20:AV21"/>
    <mergeCell ref="AV23:AV24"/>
    <mergeCell ref="N38:N51"/>
    <mergeCell ref="G7:G36"/>
    <mergeCell ref="AF5:BC6"/>
    <mergeCell ref="AB25:AF25"/>
    <mergeCell ref="AA31:AF31"/>
    <mergeCell ref="T12:T25"/>
    <mergeCell ref="U19:Z19"/>
    <mergeCell ref="U22:Z22"/>
    <mergeCell ref="U25:Z25"/>
    <mergeCell ref="H34:AG34"/>
    <mergeCell ref="AA9:AG12"/>
    <mergeCell ref="AM7:AM14"/>
    <mergeCell ref="N20:N21"/>
    <mergeCell ref="N23:N24"/>
    <mergeCell ref="AS32:AY32"/>
    <mergeCell ref="P20:P21"/>
    <mergeCell ref="AB44:AB45"/>
    <mergeCell ref="AB41:AB42"/>
    <mergeCell ref="BD8:BD13"/>
    <mergeCell ref="BD18:BD26"/>
    <mergeCell ref="BE8:BG13"/>
    <mergeCell ref="AX23:AX24"/>
    <mergeCell ref="AR32:AR33"/>
    <mergeCell ref="AL7:AL14"/>
    <mergeCell ref="BC7:BC14"/>
    <mergeCell ref="AL17:AL27"/>
    <mergeCell ref="BC17:BC27"/>
    <mergeCell ref="AL29:AL36"/>
    <mergeCell ref="BC29:BC36"/>
    <mergeCell ref="BE18:BG26"/>
    <mergeCell ref="AZ10:AZ11"/>
    <mergeCell ref="AZ20:AZ21"/>
    <mergeCell ref="AZ23:AZ24"/>
    <mergeCell ref="AZ32:AZ33"/>
    <mergeCell ref="AX10:AX11"/>
    <mergeCell ref="AX20:AX21"/>
    <mergeCell ref="AN32:AN33"/>
    <mergeCell ref="AM29:AM36"/>
    <mergeCell ref="AM17:AM27"/>
    <mergeCell ref="AB168:AF168"/>
    <mergeCell ref="AB169:AF169"/>
    <mergeCell ref="V103:Z103"/>
    <mergeCell ref="AA103:AM103"/>
    <mergeCell ref="AA127:AA128"/>
    <mergeCell ref="AG152:AM152"/>
    <mergeCell ref="Z127:Z141"/>
    <mergeCell ref="AA130:AF132"/>
    <mergeCell ref="AA135:AF137"/>
    <mergeCell ref="AA118:AM118"/>
    <mergeCell ref="AA165:AF165"/>
    <mergeCell ref="U108:AF108"/>
    <mergeCell ref="AH108:AL108"/>
    <mergeCell ref="AH109:AL109"/>
    <mergeCell ref="U110:AF110"/>
    <mergeCell ref="U112:AF112"/>
    <mergeCell ref="AH112:AL112"/>
    <mergeCell ref="AM114:AR114"/>
    <mergeCell ref="AA116:AM116"/>
    <mergeCell ref="AN116:AR116"/>
    <mergeCell ref="AN108:AR108"/>
    <mergeCell ref="HO68:HY68"/>
    <mergeCell ref="HZ68:IC68"/>
    <mergeCell ref="CX57:CX66"/>
    <mergeCell ref="DA57:DD66"/>
    <mergeCell ref="GL57:GM57"/>
    <mergeCell ref="DF59:EG59"/>
    <mergeCell ref="DF61:EG61"/>
    <mergeCell ref="DF65:EG65"/>
    <mergeCell ref="HJ46:HN56"/>
    <mergeCell ref="HO46:HY46"/>
    <mergeCell ref="HZ65:IC65"/>
    <mergeCell ref="GL66:GM66"/>
    <mergeCell ref="HO66:HY66"/>
    <mergeCell ref="HZ66:IC66"/>
    <mergeCell ref="HZ46:IC46"/>
    <mergeCell ref="DF47:EG47"/>
    <mergeCell ref="HZ56:IC56"/>
    <mergeCell ref="DA44:DD49"/>
    <mergeCell ref="CX46:CX47"/>
    <mergeCell ref="HO56:HY56"/>
    <mergeCell ref="HJ65:HN68"/>
    <mergeCell ref="HO65:HY65"/>
    <mergeCell ref="GL56:GM56"/>
    <mergeCell ref="DF46:EG46"/>
    <mergeCell ref="GL65:GM65"/>
    <mergeCell ref="AS70:AY70"/>
    <mergeCell ref="DA70:DD157"/>
    <mergeCell ref="CK140:CP140"/>
    <mergeCell ref="AS65:AY65"/>
    <mergeCell ref="CA88:CE88"/>
    <mergeCell ref="BE143:BG153"/>
    <mergeCell ref="CA91:CE91"/>
    <mergeCell ref="GL68:GM68"/>
    <mergeCell ref="AX128:AZ129"/>
    <mergeCell ref="AS88:AW88"/>
    <mergeCell ref="AS67:AY67"/>
    <mergeCell ref="AT140:AY140"/>
    <mergeCell ref="AT89:AX89"/>
    <mergeCell ref="AT91:AX91"/>
    <mergeCell ref="AT93:AX93"/>
    <mergeCell ref="AT87:AX87"/>
    <mergeCell ref="AT95:AX95"/>
    <mergeCell ref="AT97:AX97"/>
    <mergeCell ref="AT99:AX99"/>
    <mergeCell ref="AT101:AX101"/>
    <mergeCell ref="AT120:AX120"/>
    <mergeCell ref="AZ68:AZ69"/>
    <mergeCell ref="AX77:AX78"/>
    <mergeCell ref="CX71:CX152"/>
    <mergeCell ref="DF71:DZ71"/>
    <mergeCell ref="CA85:CE85"/>
    <mergeCell ref="AG147:AX147"/>
    <mergeCell ref="GL46:GM46"/>
    <mergeCell ref="AN103:AR103"/>
    <mergeCell ref="HZ158:IC158"/>
    <mergeCell ref="GK157:GK158"/>
    <mergeCell ref="GL157:GN157"/>
    <mergeCell ref="HJ157:HN158"/>
    <mergeCell ref="HO157:HU157"/>
    <mergeCell ref="AH139:AL139"/>
    <mergeCell ref="AN139:AR139"/>
    <mergeCell ref="AT139:AZ139"/>
    <mergeCell ref="AM122:AR122"/>
    <mergeCell ref="AG140:AM140"/>
    <mergeCell ref="AM128:AM129"/>
    <mergeCell ref="GL158:GN158"/>
    <mergeCell ref="HO158:HY158"/>
    <mergeCell ref="AN140:AS140"/>
    <mergeCell ref="BD143:BD153"/>
    <mergeCell ref="AN118:AR118"/>
    <mergeCell ref="AT103:AX103"/>
    <mergeCell ref="GK65:GK68"/>
    <mergeCell ref="HT162:HV162"/>
    <mergeCell ref="HW164:HY164"/>
    <mergeCell ref="DD159:DD160"/>
    <mergeCell ref="AI57:AJ58"/>
    <mergeCell ref="AD41:AD42"/>
    <mergeCell ref="AD44:AD45"/>
    <mergeCell ref="AD47:AD48"/>
    <mergeCell ref="AI68:AJ69"/>
    <mergeCell ref="AN89:AR89"/>
    <mergeCell ref="AA91:AM91"/>
    <mergeCell ref="AN91:AR91"/>
    <mergeCell ref="AM101:AR101"/>
    <mergeCell ref="AN99:AR99"/>
    <mergeCell ref="AM93:AR93"/>
    <mergeCell ref="AA95:AM95"/>
    <mergeCell ref="AN95:AR95"/>
    <mergeCell ref="AA97:AM97"/>
    <mergeCell ref="AN97:AR97"/>
    <mergeCell ref="AA99:AM99"/>
    <mergeCell ref="BE53:BG62"/>
    <mergeCell ref="BE39:BG50"/>
    <mergeCell ref="AH110:AL110"/>
    <mergeCell ref="AN110:AR110"/>
    <mergeCell ref="AI44:AJ45"/>
    <mergeCell ref="EH162:EN162"/>
    <mergeCell ref="FT162:FY162"/>
    <mergeCell ref="HJ162:HN164"/>
    <mergeCell ref="HO162:HS162"/>
    <mergeCell ref="DA161:DD166"/>
    <mergeCell ref="DF161:DJ161"/>
    <mergeCell ref="CK162:CO162"/>
    <mergeCell ref="CP162:CR163"/>
    <mergeCell ref="CS162:CU163"/>
    <mergeCell ref="DF162:DJ162"/>
    <mergeCell ref="HZ164:IC164"/>
    <mergeCell ref="HT164:HV164"/>
    <mergeCell ref="DU168:EG168"/>
    <mergeCell ref="CK164:CO164"/>
    <mergeCell ref="DF164:DJ164"/>
    <mergeCell ref="DM164:DT164"/>
    <mergeCell ref="FT164:FY164"/>
    <mergeCell ref="HQ164:HS164"/>
    <mergeCell ref="HZ162:IC162"/>
    <mergeCell ref="CK163:CO163"/>
    <mergeCell ref="DF163:DJ163"/>
    <mergeCell ref="DM163:DT163"/>
    <mergeCell ref="FT163:FY163"/>
    <mergeCell ref="HQ163:HS163"/>
    <mergeCell ref="HT163:HV163"/>
    <mergeCell ref="HW163:HY163"/>
    <mergeCell ref="HZ163:IC163"/>
    <mergeCell ref="EA162:EG162"/>
    <mergeCell ref="DM162:DT162"/>
    <mergeCell ref="DU162:DZ162"/>
    <mergeCell ref="CK165:CO165"/>
    <mergeCell ref="DF165:DJ165"/>
    <mergeCell ref="DN165:EN165"/>
    <mergeCell ref="HW162:HY162"/>
    <mergeCell ref="HS171:HY171"/>
    <mergeCell ref="HZ171:IC171"/>
    <mergeCell ref="DA169:DD172"/>
    <mergeCell ref="CK170:CP170"/>
    <mergeCell ref="CR170:CS170"/>
    <mergeCell ref="DF170:EG170"/>
    <mergeCell ref="AG172:AK172"/>
    <mergeCell ref="AL172:AN172"/>
    <mergeCell ref="DA175:DD180"/>
    <mergeCell ref="DF175:DQ175"/>
    <mergeCell ref="DF176:DQ176"/>
    <mergeCell ref="DR176:DS176"/>
    <mergeCell ref="DF177:DQ177"/>
    <mergeCell ref="DF178:DQ178"/>
    <mergeCell ref="HT177:HV177"/>
    <mergeCell ref="HW177:IC177"/>
    <mergeCell ref="HO178:HS178"/>
    <mergeCell ref="HT178:HV178"/>
    <mergeCell ref="HW178:IC178"/>
    <mergeCell ref="BR185:BV185"/>
    <mergeCell ref="BW185:BY185"/>
    <mergeCell ref="BZ185:CI185"/>
    <mergeCell ref="CJ185:CO186"/>
    <mergeCell ref="CP185:CU186"/>
    <mergeCell ref="HJ170:HN178"/>
    <mergeCell ref="HS170:HY170"/>
    <mergeCell ref="DU176:EN176"/>
    <mergeCell ref="HT176:HV176"/>
    <mergeCell ref="HW176:IC176"/>
    <mergeCell ref="FN177:FN178"/>
    <mergeCell ref="FO177:FO178"/>
    <mergeCell ref="FP177:FP178"/>
    <mergeCell ref="FQ177:FQ178"/>
    <mergeCell ref="HO177:HS177"/>
    <mergeCell ref="HZ170:IC170"/>
    <mergeCell ref="CK171:CP171"/>
    <mergeCell ref="CR171:CS171"/>
    <mergeCell ref="DF171:EG171"/>
    <mergeCell ref="BX183:BY183"/>
    <mergeCell ref="CO183:CP183"/>
    <mergeCell ref="DA183:DD189"/>
    <mergeCell ref="DF183:EO183"/>
    <mergeCell ref="BX184:BY184"/>
    <mergeCell ref="CD184:CG184"/>
    <mergeCell ref="DF184:DI184"/>
    <mergeCell ref="DJ185:DK185"/>
    <mergeCell ref="DY185:EO185"/>
    <mergeCell ref="CG186:CI187"/>
    <mergeCell ref="DF186:DI186"/>
    <mergeCell ref="DJ186:DK186"/>
    <mergeCell ref="DN186:DX186"/>
    <mergeCell ref="HO186:IC186"/>
    <mergeCell ref="CP187:CU187"/>
    <mergeCell ref="BZ188:CI188"/>
    <mergeCell ref="CJ188:CT188"/>
    <mergeCell ref="DF188:DI188"/>
    <mergeCell ref="DJ188:DK188"/>
    <mergeCell ref="DN188:DX188"/>
    <mergeCell ref="CJ187:CO187"/>
    <mergeCell ref="DF187:DI187"/>
    <mergeCell ref="DJ187:DK187"/>
    <mergeCell ref="DN187:DX187"/>
    <mergeCell ref="HO188:IC188"/>
    <mergeCell ref="HV187:IB187"/>
    <mergeCell ref="EO198:EP201"/>
    <mergeCell ref="CL200:CP200"/>
    <mergeCell ref="DA201:DX201"/>
    <mergeCell ref="GG193:GJ193"/>
    <mergeCell ref="CL194:CQ194"/>
    <mergeCell ref="CR194:CU194"/>
    <mergeCell ref="DY194:EF194"/>
    <mergeCell ref="EG194:EP194"/>
    <mergeCell ref="HO187:HT187"/>
    <mergeCell ref="HJ185:HN188"/>
    <mergeCell ref="HO185:HS185"/>
    <mergeCell ref="HW185:HY185"/>
    <mergeCell ref="HZ185:IC185"/>
    <mergeCell ref="DF185:DI185"/>
    <mergeCell ref="DY197:EE197"/>
    <mergeCell ref="EG197:EN197"/>
    <mergeCell ref="BJ198:BJ201"/>
    <mergeCell ref="CW198:CW201"/>
    <mergeCell ref="CX198:CX201"/>
    <mergeCell ref="CY198:CY201"/>
    <mergeCell ref="CZ198:CZ201"/>
    <mergeCell ref="BJ195:CV195"/>
    <mergeCell ref="EG195:EO195"/>
    <mergeCell ref="BR197:BX197"/>
    <mergeCell ref="BY197:CA197"/>
    <mergeCell ref="CE197:CI197"/>
    <mergeCell ref="CL197:CQ197"/>
    <mergeCell ref="DF197:DG197"/>
    <mergeCell ref="DI197:DJ197"/>
    <mergeCell ref="DL197:DO197"/>
    <mergeCell ref="DR197:DV197"/>
    <mergeCell ref="BZ206:CC206"/>
    <mergeCell ref="CE206:CH206"/>
    <mergeCell ref="CL206:CQ206"/>
    <mergeCell ref="CR206:CU206"/>
    <mergeCell ref="CD211:CE211"/>
    <mergeCell ref="CF211:CJ211"/>
    <mergeCell ref="DY206:EE206"/>
    <mergeCell ref="EG206:EN206"/>
    <mergeCell ref="BK226:BV230"/>
    <mergeCell ref="BW226:BX227"/>
    <mergeCell ref="CG226:CJ227"/>
    <mergeCell ref="CO226:CQ227"/>
    <mergeCell ref="DJ226:DX226"/>
    <mergeCell ref="DY217:EE217"/>
    <mergeCell ref="EG217:EN217"/>
    <mergeCell ref="BS206:BU206"/>
    <mergeCell ref="DL206:DO206"/>
    <mergeCell ref="DR206:DV206"/>
    <mergeCell ref="DF206:DG206"/>
    <mergeCell ref="DI206:DJ206"/>
    <mergeCell ref="DY210:EF210"/>
    <mergeCell ref="EG210:EN210"/>
    <mergeCell ref="DY215:EF215"/>
    <mergeCell ref="EG215:EO215"/>
    <mergeCell ref="BJ214:BJ230"/>
    <mergeCell ref="BY214:CF217"/>
    <mergeCell ref="CG214:CN223"/>
    <mergeCell ref="CO214:CU223"/>
    <mergeCell ref="CA211:CC211"/>
    <mergeCell ref="EO207:EP211"/>
    <mergeCell ref="CE210:CK210"/>
    <mergeCell ref="CL210:CQ210"/>
    <mergeCell ref="CR210:CT210"/>
    <mergeCell ref="DQ210:DX210"/>
    <mergeCell ref="EG230:EN230"/>
    <mergeCell ref="BJ207:BJ211"/>
    <mergeCell ref="CW207:CW211"/>
    <mergeCell ref="CX207:CX211"/>
    <mergeCell ref="CY207:CY211"/>
    <mergeCell ref="CZ207:CZ211"/>
    <mergeCell ref="BW211:BZ211"/>
    <mergeCell ref="DA211:DX211"/>
    <mergeCell ref="DF215:DH216"/>
    <mergeCell ref="GL217:GM217"/>
    <mergeCell ref="CX218:CX231"/>
    <mergeCell ref="BK219:BV225"/>
    <mergeCell ref="BW219:BX222"/>
    <mergeCell ref="CD219:CF225"/>
    <mergeCell ref="CZ219:DD221"/>
    <mergeCell ref="DI219:DL220"/>
    <mergeCell ref="DN219:DX219"/>
    <mergeCell ref="DQ220:DX220"/>
    <mergeCell ref="BW223:BX225"/>
    <mergeCell ref="CG224:CJ225"/>
    <mergeCell ref="EG224:EN224"/>
    <mergeCell ref="DJ225:DX225"/>
    <mergeCell ref="EG225:EN225"/>
    <mergeCell ref="FY217:GG217"/>
    <mergeCell ref="EG226:EN226"/>
    <mergeCell ref="CZ223:DD227"/>
    <mergeCell ref="DF217:DX217"/>
    <mergeCell ref="FM226:FM229"/>
    <mergeCell ref="DJ227:DX227"/>
    <mergeCell ref="CZ229:DD230"/>
    <mergeCell ref="DY229:EE229"/>
    <mergeCell ref="EG229:EN229"/>
    <mergeCell ref="DY230:EE230"/>
    <mergeCell ref="BS248:BX248"/>
    <mergeCell ref="BY248:CA248"/>
    <mergeCell ref="CB248:CD248"/>
    <mergeCell ref="CE248:CI248"/>
    <mergeCell ref="DF248:DG248"/>
    <mergeCell ref="EG227:EN227"/>
    <mergeCell ref="DI248:DJ248"/>
    <mergeCell ref="DL248:DO248"/>
    <mergeCell ref="DR248:DV248"/>
    <mergeCell ref="DF232:DX232"/>
    <mergeCell ref="DF233:DX233"/>
    <mergeCell ref="EG233:EI233"/>
    <mergeCell ref="EJ233:EO235"/>
    <mergeCell ref="DF234:DX234"/>
    <mergeCell ref="EG234:EI234"/>
    <mergeCell ref="DF235:DX235"/>
    <mergeCell ref="EG235:EI235"/>
    <mergeCell ref="BW229:BX230"/>
    <mergeCell ref="EK242:EO242"/>
    <mergeCell ref="BS252:BV252"/>
    <mergeCell ref="BW252:BX252"/>
    <mergeCell ref="BY252:BZ252"/>
    <mergeCell ref="CA252:CC252"/>
    <mergeCell ref="CF252:CI252"/>
    <mergeCell ref="DF252:DG252"/>
    <mergeCell ref="DI252:DJ252"/>
    <mergeCell ref="DR249:DV249"/>
    <mergeCell ref="BS250:BV250"/>
    <mergeCell ref="BW250:BX250"/>
    <mergeCell ref="BY250:BZ250"/>
    <mergeCell ref="CA250:CC250"/>
    <mergeCell ref="CF250:CI250"/>
    <mergeCell ref="DF250:DG250"/>
    <mergeCell ref="DI250:DJ250"/>
    <mergeCell ref="DL250:DO250"/>
    <mergeCell ref="DR250:DV250"/>
    <mergeCell ref="DL249:DO249"/>
    <mergeCell ref="BS249:BX249"/>
    <mergeCell ref="BY249:CA249"/>
    <mergeCell ref="CB249:CD249"/>
    <mergeCell ref="CE249:CI249"/>
    <mergeCell ref="DF249:DG249"/>
    <mergeCell ref="DI249:DJ249"/>
    <mergeCell ref="BS251:BV251"/>
    <mergeCell ref="BW251:BX251"/>
    <mergeCell ref="BY251:BZ251"/>
    <mergeCell ref="CA251:CC251"/>
    <mergeCell ref="CF251:CI251"/>
    <mergeCell ref="DF251:DG251"/>
    <mergeCell ref="DI251:DJ251"/>
    <mergeCell ref="DL251:DO251"/>
    <mergeCell ref="DR251:DV251"/>
    <mergeCell ref="BS259:CD259"/>
    <mergeCell ref="BS260:CD260"/>
    <mergeCell ref="BS262:CJ262"/>
    <mergeCell ref="BS263:CJ263"/>
    <mergeCell ref="BS264:CJ264"/>
    <mergeCell ref="BW268:BZ268"/>
    <mergeCell ref="CA268:CB268"/>
    <mergeCell ref="CD268:CH268"/>
    <mergeCell ref="DF268:DN268"/>
    <mergeCell ref="EA289:EF289"/>
    <mergeCell ref="CM298:CZ298"/>
    <mergeCell ref="DD298:DH298"/>
    <mergeCell ref="DI298:DL298"/>
    <mergeCell ref="DM298:DQ298"/>
    <mergeCell ref="DR298:DU298"/>
    <mergeCell ref="DJ293:DR293"/>
    <mergeCell ref="DS293:DZ293"/>
    <mergeCell ref="EA293:EF293"/>
    <mergeCell ref="DD297:DI297"/>
    <mergeCell ref="DJ289:DR289"/>
    <mergeCell ref="DS289:DZ289"/>
    <mergeCell ref="DS290:DZ292"/>
    <mergeCell ref="EF297:EN297"/>
    <mergeCell ref="FO307:FO314"/>
    <mergeCell ref="BX311:CB311"/>
    <mergeCell ref="CN312:CU312"/>
    <mergeCell ref="CN313:CU313"/>
    <mergeCell ref="DH316:DZ316"/>
    <mergeCell ref="FM238:FM300"/>
    <mergeCell ref="CD242:CG242"/>
    <mergeCell ref="CU242:CY242"/>
    <mergeCell ref="DA242:DD242"/>
    <mergeCell ref="EG293:EQ293"/>
    <mergeCell ref="DS285:EA285"/>
    <mergeCell ref="EB285:EQ285"/>
    <mergeCell ref="EG289:EP289"/>
    <mergeCell ref="EA290:EF292"/>
    <mergeCell ref="EG290:EQ292"/>
    <mergeCell ref="DF274:DL274"/>
    <mergeCell ref="DJ275:DL275"/>
    <mergeCell ref="DJ281:DR281"/>
    <mergeCell ref="DS281:EA281"/>
    <mergeCell ref="EB281:EQ281"/>
    <mergeCell ref="DJ285:DR285"/>
    <mergeCell ref="BW269:BZ269"/>
    <mergeCell ref="CA269:CB269"/>
    <mergeCell ref="CD269:CH269"/>
    <mergeCell ref="BJ300:BJ301"/>
    <mergeCell ref="DK269:DP269"/>
    <mergeCell ref="BW270:BZ270"/>
    <mergeCell ref="CA270:CB270"/>
    <mergeCell ref="CD270:CH270"/>
    <mergeCell ref="DK270:DP270"/>
    <mergeCell ref="BW271:BZ271"/>
    <mergeCell ref="CA271:CB271"/>
    <mergeCell ref="CD271:CH271"/>
    <mergeCell ref="DK271:DP271"/>
    <mergeCell ref="BW272:BZ272"/>
    <mergeCell ref="CA272:CB272"/>
    <mergeCell ref="CD272:CH272"/>
    <mergeCell ref="BS297:BU297"/>
    <mergeCell ref="BX297:BY297"/>
    <mergeCell ref="BZ297:CA297"/>
    <mergeCell ref="CB297:CG297"/>
    <mergeCell ref="CH297:CL297"/>
    <mergeCell ref="HL326:HM326"/>
    <mergeCell ref="BS327:BU329"/>
    <mergeCell ref="BV327:BW327"/>
    <mergeCell ref="BX327:CC327"/>
    <mergeCell ref="CF327:CL329"/>
    <mergeCell ref="CM327:CS329"/>
    <mergeCell ref="CT327:CT329"/>
    <mergeCell ref="GT320:GV320"/>
    <mergeCell ref="GZ320:HA320"/>
    <mergeCell ref="GT322:GV322"/>
    <mergeCell ref="GZ322:HA322"/>
    <mergeCell ref="BS324:CT325"/>
    <mergeCell ref="DF324:DU325"/>
    <mergeCell ref="DV324:EK325"/>
    <mergeCell ref="GT324:GV324"/>
    <mergeCell ref="GZ324:HA324"/>
    <mergeCell ref="EE328:EK329"/>
    <mergeCell ref="CB329:CC329"/>
    <mergeCell ref="DV326:EC327"/>
    <mergeCell ref="EE326:EK327"/>
    <mergeCell ref="DV328:EC329"/>
    <mergeCell ref="DV330:EC331"/>
    <mergeCell ref="BX331:CC331"/>
    <mergeCell ref="CF331:CK333"/>
    <mergeCell ref="CL331:CL333"/>
    <mergeCell ref="CM331:CS333"/>
    <mergeCell ref="CT331:CT333"/>
    <mergeCell ref="DL252:DO252"/>
    <mergeCell ref="DR252:DV252"/>
    <mergeCell ref="BS258:CD258"/>
    <mergeCell ref="CI299:CL299"/>
    <mergeCell ref="CM299:CQ299"/>
    <mergeCell ref="DD299:DH299"/>
    <mergeCell ref="DI299:DL299"/>
    <mergeCell ref="DM299:DQ299"/>
    <mergeCell ref="DR299:DU299"/>
    <mergeCell ref="DH317:DZ317"/>
    <mergeCell ref="BU318:BX318"/>
    <mergeCell ref="BY318:CD318"/>
    <mergeCell ref="CE318:CS318"/>
    <mergeCell ref="CT318:DF318"/>
    <mergeCell ref="DH318:DZ318"/>
    <mergeCell ref="CF330:CL330"/>
    <mergeCell ref="CM330:CT330"/>
    <mergeCell ref="DF330:DO331"/>
    <mergeCell ref="DP330:DT331"/>
    <mergeCell ref="BS326:BW326"/>
    <mergeCell ref="BX326:CC326"/>
    <mergeCell ref="CD326:CE333"/>
    <mergeCell ref="CF326:CL326"/>
    <mergeCell ref="CM326:CT326"/>
    <mergeCell ref="DF326:DO327"/>
    <mergeCell ref="BX328:CA329"/>
    <mergeCell ref="CB328:CC328"/>
    <mergeCell ref="DF328:DO329"/>
    <mergeCell ref="BS332:BU333"/>
    <mergeCell ref="DP326:DU327"/>
    <mergeCell ref="BS330:BW330"/>
    <mergeCell ref="BX330:CC330"/>
    <mergeCell ref="DP328:DT329"/>
    <mergeCell ref="HN339:HO339"/>
    <mergeCell ref="HY339:HZ339"/>
    <mergeCell ref="HG334:HH335"/>
    <mergeCell ref="HN334:HO335"/>
    <mergeCell ref="HR334:HS335"/>
    <mergeCell ref="HY334:HZ335"/>
    <mergeCell ref="HN336:HO336"/>
    <mergeCell ref="HY336:HZ336"/>
    <mergeCell ref="BV332:BW332"/>
    <mergeCell ref="BX332:CA333"/>
    <mergeCell ref="CB332:CC332"/>
    <mergeCell ref="DF332:DT333"/>
    <mergeCell ref="HN338:HO338"/>
    <mergeCell ref="HY338:HZ338"/>
    <mergeCell ref="DI338:DN338"/>
    <mergeCell ref="DW338:EA338"/>
    <mergeCell ref="BV333:BW333"/>
    <mergeCell ref="CB333:CC333"/>
    <mergeCell ref="DV332:EC333"/>
    <mergeCell ref="EE332:EK333"/>
    <mergeCell ref="CS340:DE340"/>
    <mergeCell ref="DI341:DN341"/>
    <mergeCell ref="DW341:EA341"/>
    <mergeCell ref="DI342:DN342"/>
    <mergeCell ref="DW342:EA342"/>
    <mergeCell ref="CO345:CT347"/>
    <mergeCell ref="DI346:DO348"/>
    <mergeCell ref="DI339:DN339"/>
    <mergeCell ref="DW339:EA339"/>
    <mergeCell ref="DI353:DO356"/>
    <mergeCell ref="HN354:HO354"/>
    <mergeCell ref="HY354:HZ354"/>
    <mergeCell ref="BT355:CL359"/>
    <mergeCell ref="DI359:DS359"/>
    <mergeCell ref="BT360:BY360"/>
    <mergeCell ref="BT362:BY362"/>
    <mergeCell ref="CE363:CL363"/>
    <mergeCell ref="HG363:HH364"/>
    <mergeCell ref="HN363:HO364"/>
    <mergeCell ref="BT364:BY364"/>
    <mergeCell ref="HG348:HH349"/>
    <mergeCell ref="HN348:HO349"/>
    <mergeCell ref="HR348:HS349"/>
    <mergeCell ref="HY348:HZ349"/>
    <mergeCell ref="HN350:HO350"/>
    <mergeCell ref="HY350:HZ350"/>
    <mergeCell ref="HI352:HI353"/>
    <mergeCell ref="HN352:HO353"/>
    <mergeCell ref="HT352:HT353"/>
    <mergeCell ref="HY352:HZ353"/>
    <mergeCell ref="HN365:HO365"/>
    <mergeCell ref="HN369:HO369"/>
    <mergeCell ref="DI370:DM370"/>
    <mergeCell ref="DN370:DR370"/>
    <mergeCell ref="DS370:DW370"/>
    <mergeCell ref="BT367:BY367"/>
    <mergeCell ref="DI367:DM367"/>
    <mergeCell ref="DN367:DR367"/>
    <mergeCell ref="DS367:DW367"/>
    <mergeCell ref="HI367:HI368"/>
    <mergeCell ref="HN367:HO368"/>
    <mergeCell ref="BT366:BY366"/>
    <mergeCell ref="DN366:DR366"/>
    <mergeCell ref="DS366:DW366"/>
    <mergeCell ref="EE366:EG366"/>
    <mergeCell ref="BT373:BY374"/>
    <mergeCell ref="CD373:CD374"/>
    <mergeCell ref="DI373:DM373"/>
    <mergeCell ref="DN373:DR373"/>
    <mergeCell ref="DT373:DW373"/>
    <mergeCell ref="DI369:DM369"/>
    <mergeCell ref="DN369:DR369"/>
    <mergeCell ref="DS369:DW369"/>
    <mergeCell ref="BT372:BY372"/>
    <mergeCell ref="BZ372:CH372"/>
    <mergeCell ref="CI368:CL371"/>
    <mergeCell ref="DI368:DM368"/>
    <mergeCell ref="DN368:DR368"/>
    <mergeCell ref="DS368:DW368"/>
    <mergeCell ref="DI372:DM372"/>
    <mergeCell ref="DN372:DR372"/>
    <mergeCell ref="DT372:DW372"/>
    <mergeCell ref="DR404:DW404"/>
    <mergeCell ref="DX404:EE404"/>
    <mergeCell ref="BT375:BY375"/>
    <mergeCell ref="BT376:CL376"/>
    <mergeCell ref="CK386:CP388"/>
    <mergeCell ref="CR386:DC388"/>
    <mergeCell ref="CK391:CP393"/>
    <mergeCell ref="CK394:CP394"/>
    <mergeCell ref="CR394:DC394"/>
    <mergeCell ref="CK395:CP397"/>
    <mergeCell ref="CR395:DC397"/>
    <mergeCell ref="CK399:CP399"/>
    <mergeCell ref="CR399:DC399"/>
    <mergeCell ref="DX402:EE402"/>
    <mergeCell ref="EF402:EI402"/>
    <mergeCell ref="EJ402:ES402"/>
    <mergeCell ref="ET402:EX402"/>
    <mergeCell ref="DR403:DW403"/>
    <mergeCell ref="DX403:EE403"/>
    <mergeCell ref="BX426:CE426"/>
    <mergeCell ref="BX427:CE427"/>
    <mergeCell ref="CT427:DD427"/>
    <mergeCell ref="EA405:EE405"/>
    <mergeCell ref="EF405:EI405"/>
    <mergeCell ref="EJ405:ES405"/>
    <mergeCell ref="DX406:EE406"/>
    <mergeCell ref="EF406:EI406"/>
    <mergeCell ref="EJ406:ES406"/>
    <mergeCell ref="DX407:EE407"/>
    <mergeCell ref="DX408:EE408"/>
    <mergeCell ref="EA409:EE409"/>
    <mergeCell ref="EJ411:ES411"/>
    <mergeCell ref="CB413:CE418"/>
    <mergeCell ref="CH413:CR418"/>
    <mergeCell ref="CT413:DD416"/>
    <mergeCell ref="CC420:CE420"/>
    <mergeCell ref="CO420:CR420"/>
    <mergeCell ref="CU420:DD420"/>
    <mergeCell ref="CC421:CE421"/>
    <mergeCell ref="CO421:CR421"/>
    <mergeCell ref="DB421:DD421"/>
    <mergeCell ref="BX422:CE422"/>
    <mergeCell ref="CH422:CN422"/>
    <mergeCell ref="CO422:CR422"/>
    <mergeCell ref="BW441:BZ441"/>
    <mergeCell ref="CA441:CB441"/>
    <mergeCell ref="BV442:BZ442"/>
    <mergeCell ref="CA442:CB442"/>
    <mergeCell ref="DO451:DS451"/>
    <mergeCell ref="CM452:DB452"/>
    <mergeCell ref="CS453:DB453"/>
    <mergeCell ref="CS437:DA437"/>
    <mergeCell ref="DB437:DD437"/>
    <mergeCell ref="CA428:CA437"/>
    <mergeCell ref="CB428:DD430"/>
    <mergeCell ref="CB431:CN431"/>
    <mergeCell ref="CO431:CR431"/>
    <mergeCell ref="CS431:DD431"/>
    <mergeCell ref="CB435:CD436"/>
    <mergeCell ref="CE435:CH436"/>
    <mergeCell ref="CI435:CN436"/>
    <mergeCell ref="DO447:DS447"/>
    <mergeCell ref="DB435:DD436"/>
    <mergeCell ref="CB437:CD437"/>
    <mergeCell ref="CE437:CH437"/>
    <mergeCell ref="CI437:CN437"/>
    <mergeCell ref="CO437:CR437"/>
    <mergeCell ref="CO435:CR436"/>
    <mergeCell ref="CS435:DA436"/>
    <mergeCell ref="CQ448:CZ449"/>
    <mergeCell ref="GB469:GE469"/>
    <mergeCell ref="GI469:GK469"/>
    <mergeCell ref="GM469:GQ469"/>
    <mergeCell ref="GS469:GT469"/>
    <mergeCell ref="CM458:CP458"/>
    <mergeCell ref="DL458:DS458"/>
    <mergeCell ref="GC453:GC454"/>
    <mergeCell ref="GF453:GF454"/>
    <mergeCell ref="CN467:DB467"/>
    <mergeCell ref="GB467:GE467"/>
    <mergeCell ref="GI467:GK467"/>
    <mergeCell ref="GM467:GT467"/>
    <mergeCell ref="GB471:GE471"/>
    <mergeCell ref="GI471:GK471"/>
    <mergeCell ref="GM471:GQ471"/>
    <mergeCell ref="GS471:GT471"/>
    <mergeCell ref="GB473:GE473"/>
    <mergeCell ref="GI473:GK473"/>
    <mergeCell ref="GM473:GT473"/>
    <mergeCell ref="DQ506:DT508"/>
    <mergeCell ref="GB475:GF475"/>
    <mergeCell ref="GG475:GH475"/>
    <mergeCell ref="GI475:GK475"/>
    <mergeCell ref="GM475:GQ475"/>
    <mergeCell ref="GS475:GT475"/>
    <mergeCell ref="GI477:GK477"/>
    <mergeCell ref="GM477:GT477"/>
    <mergeCell ref="HF563:IC563"/>
    <mergeCell ref="GS564:HE564"/>
    <mergeCell ref="HF564:IC564"/>
    <mergeCell ref="GH554:GV554"/>
    <mergeCell ref="GW554:HB554"/>
    <mergeCell ref="HC554:HH554"/>
    <mergeCell ref="GH555:GV555"/>
    <mergeCell ref="GW555:HB555"/>
    <mergeCell ref="HC555:HH555"/>
    <mergeCell ref="GS563:HE563"/>
    <mergeCell ref="GW553:HB553"/>
    <mergeCell ref="HC553:HH553"/>
    <mergeCell ref="DK511:DP511"/>
    <mergeCell ref="DQ511:DT511"/>
    <mergeCell ref="DI515:DM515"/>
    <mergeCell ref="DN515:DS515"/>
    <mergeCell ref="DI516:DM516"/>
    <mergeCell ref="DN516:DS516"/>
    <mergeCell ref="CO504:CQ505"/>
    <mergeCell ref="DF504:DJ504"/>
    <mergeCell ref="DF505:DJ505"/>
    <mergeCell ref="CZ506:DE508"/>
    <mergeCell ref="DF506:DJ508"/>
    <mergeCell ref="GD517:GD518"/>
    <mergeCell ref="GD527:GD528"/>
    <mergeCell ref="GX551:HE551"/>
    <mergeCell ref="GH553:GV553"/>
    <mergeCell ref="CO509:CQ510"/>
    <mergeCell ref="DF509:DJ509"/>
    <mergeCell ref="DF510:DJ510"/>
    <mergeCell ref="CO511:CQ511"/>
    <mergeCell ref="CZ511:DE511"/>
    <mergeCell ref="DF511:DJ511"/>
  </mergeCells>
  <conditionalFormatting sqref="T89 T91 AL93">
    <cfRule type="notContainsBlanks" dxfId="138" priority="37">
      <formula>LEN(TRIM(T89))&gt;0</formula>
    </cfRule>
  </conditionalFormatting>
  <conditionalFormatting sqref="T95 T97 T99 AL101">
    <cfRule type="notContainsBlanks" dxfId="137" priority="29">
      <formula>LEN(TRIM(T95))&gt;0</formula>
    </cfRule>
  </conditionalFormatting>
  <conditionalFormatting sqref="T103:T104">
    <cfRule type="notContainsBlanks" dxfId="136" priority="51">
      <formula>LEN(TRIM(T103))&gt;0</formula>
    </cfRule>
  </conditionalFormatting>
  <conditionalFormatting sqref="T108">
    <cfRule type="notContainsBlanks" dxfId="135" priority="23" stopIfTrue="1">
      <formula>LEN(TRIM(T108))&gt;0</formula>
    </cfRule>
  </conditionalFormatting>
  <conditionalFormatting sqref="T110">
    <cfRule type="notContainsBlanks" dxfId="134" priority="22" stopIfTrue="1">
      <formula>LEN(TRIM(T110))&gt;0</formula>
    </cfRule>
  </conditionalFormatting>
  <conditionalFormatting sqref="T112">
    <cfRule type="notContainsBlanks" dxfId="133" priority="44">
      <formula>LEN(TRIM(T112))&gt;0</formula>
    </cfRule>
  </conditionalFormatting>
  <conditionalFormatting sqref="T116">
    <cfRule type="notContainsBlanks" dxfId="132" priority="52" stopIfTrue="1">
      <formula>LEN(TRIM(T116))&gt;0</formula>
    </cfRule>
  </conditionalFormatting>
  <conditionalFormatting sqref="T118">
    <cfRule type="notContainsBlanks" dxfId="131" priority="53" stopIfTrue="1">
      <formula>LEN(TRIM(T118))&gt;0</formula>
    </cfRule>
  </conditionalFormatting>
  <conditionalFormatting sqref="AL114">
    <cfRule type="notContainsBlanks" dxfId="130" priority="43" stopIfTrue="1">
      <formula>LEN(TRIM(AL114))&gt;0</formula>
    </cfRule>
  </conditionalFormatting>
  <conditionalFormatting sqref="AL120">
    <cfRule type="notContainsBlanks" dxfId="129" priority="1">
      <formula>LEN(TRIM(AL120))&gt;0</formula>
    </cfRule>
    <cfRule type="notContainsBlanks" dxfId="128" priority="7">
      <formula>LEN(TRIM(AL120))&gt;0</formula>
    </cfRule>
  </conditionalFormatting>
  <conditionalFormatting sqref="AM106">
    <cfRule type="notContainsBlanks" dxfId="127" priority="41">
      <formula>LEN(TRIM(AM106))&gt;0</formula>
    </cfRule>
  </conditionalFormatting>
  <conditionalFormatting sqref="AM108">
    <cfRule type="notContainsBlanks" dxfId="126" priority="40">
      <formula>LEN(TRIM(AM108))&gt;0</formula>
    </cfRule>
  </conditionalFormatting>
  <conditionalFormatting sqref="AM110">
    <cfRule type="notContainsBlanks" dxfId="125" priority="39">
      <formula>LEN(TRIM(AM110))&gt;0</formula>
    </cfRule>
  </conditionalFormatting>
  <conditionalFormatting sqref="AM112">
    <cfRule type="notContainsBlanks" dxfId="124" priority="38">
      <formula>LEN(TRIM(AM112))&gt;0</formula>
    </cfRule>
  </conditionalFormatting>
  <conditionalFormatting sqref="BC89">
    <cfRule type="notContainsBlanks" dxfId="123" priority="30">
      <formula>LEN(TRIM(BC89))&gt;0</formula>
    </cfRule>
  </conditionalFormatting>
  <conditionalFormatting sqref="BC91">
    <cfRule type="notContainsBlanks" dxfId="122" priority="32">
      <formula>LEN(TRIM(BC91))&gt;0</formula>
    </cfRule>
  </conditionalFormatting>
  <conditionalFormatting sqref="BC93">
    <cfRule type="notContainsBlanks" dxfId="121" priority="31">
      <formula>LEN(TRIM(BC93))&gt;0</formula>
    </cfRule>
  </conditionalFormatting>
  <conditionalFormatting sqref="BC95 BC97 BC101">
    <cfRule type="notContainsBlanks" dxfId="120" priority="27">
      <formula>LEN(TRIM(BC95))&gt;0</formula>
    </cfRule>
  </conditionalFormatting>
  <conditionalFormatting sqref="BC99">
    <cfRule type="notContainsBlanks" dxfId="119" priority="25">
      <formula>LEN(TRIM(BC99))&gt;0</formula>
    </cfRule>
  </conditionalFormatting>
  <conditionalFormatting sqref="BC103">
    <cfRule type="notContainsBlanks" dxfId="118" priority="49">
      <formula>LEN(TRIM(BC103))&gt;0</formula>
    </cfRule>
  </conditionalFormatting>
  <conditionalFormatting sqref="BC108">
    <cfRule type="notContainsBlanks" dxfId="117" priority="9" stopIfTrue="1">
      <formula>LEN(TRIM(BC108))&gt;0</formula>
    </cfRule>
  </conditionalFormatting>
  <conditionalFormatting sqref="BC110">
    <cfRule type="notContainsBlanks" dxfId="116" priority="13" stopIfTrue="1">
      <formula>LEN(TRIM(BC110))&gt;0</formula>
    </cfRule>
  </conditionalFormatting>
  <conditionalFormatting sqref="BC112">
    <cfRule type="notContainsBlanks" dxfId="115" priority="12">
      <formula>LEN(TRIM(BC112))&gt;0</formula>
    </cfRule>
  </conditionalFormatting>
  <conditionalFormatting sqref="BC114">
    <cfRule type="notContainsBlanks" dxfId="114" priority="11" stopIfTrue="1">
      <formula>LEN(TRIM(BC114))&gt;0</formula>
    </cfRule>
  </conditionalFormatting>
  <conditionalFormatting sqref="BC116 BC118">
    <cfRule type="notContainsBlanks" dxfId="113" priority="55" stopIfTrue="1">
      <formula>LEN(TRIM(BC116))&gt;0</formula>
    </cfRule>
  </conditionalFormatting>
  <conditionalFormatting sqref="BC120">
    <cfRule type="notContainsBlanks" dxfId="112" priority="54" stopIfTrue="1">
      <formula>LEN(TRIM(BC120))&gt;0</formula>
    </cfRule>
  </conditionalFormatting>
  <conditionalFormatting sqref="BS251:BV251">
    <cfRule type="expression" dxfId="111" priority="42">
      <formula>$FH$187</formula>
    </cfRule>
  </conditionalFormatting>
  <dataValidations count="6">
    <dataValidation type="list" allowBlank="1" showInputMessage="1" showErrorMessage="1" sqref="ID158" xr:uid="{00000000-0002-0000-0000-000001000000}">
      <formula1>$FL$162:$FL$163</formula1>
    </dataValidation>
    <dataValidation type="list" allowBlank="1" showInputMessage="1" showErrorMessage="1" sqref="HO188 AT139" xr:uid="{00000000-0002-0000-0000-000002000000}">
      <formula1>$GM$337:$GM$341</formula1>
    </dataValidation>
    <dataValidation type="list" allowBlank="1" showInputMessage="1" showErrorMessage="1" sqref="EA154:EA156 AY34" xr:uid="{00000000-0002-0000-0000-000004000000}">
      <formula1>$FL$162:$FL$164</formula1>
    </dataValidation>
    <dataValidation type="list" allowBlank="1" showInputMessage="1" showErrorMessage="1" sqref="EA83:EA150 AT31" xr:uid="{00000000-0002-0000-0000-000005000000}">
      <formula1>$FR$549:$FR$599</formula1>
    </dataValidation>
    <dataValidation type="list" allowBlank="1" showInputMessage="1" showErrorMessage="1" sqref="DV177:EN177 AS67" xr:uid="{00000000-0002-0000-0000-000006000000}">
      <formula1>$FL$176:$FL$178</formula1>
    </dataValidation>
    <dataValidation type="list" allowBlank="1" showInputMessage="1" showErrorMessage="1" sqref="DV178:EN178 AS70" xr:uid="{00000000-0002-0000-0000-000007000000}">
      <formula1>$FL$196:$FL$198</formula1>
    </dataValidation>
  </dataValidations>
  <hyperlinks>
    <hyperlink ref="BW268:BZ268" r:id="rId1" display="CG2000" xr:uid="{00000000-0004-0000-0000-000000000000}"/>
    <hyperlink ref="BW269" r:id="rId2" xr:uid="{00000000-0004-0000-0000-000001000000}"/>
    <hyperlink ref="BW270" r:id="rId3" xr:uid="{00000000-0004-0000-0000-000002000000}"/>
    <hyperlink ref="BW271" r:id="rId4" xr:uid="{00000000-0004-0000-0000-000003000000}"/>
    <hyperlink ref="DA161:DD166" r:id="rId5" display="      TLE" xr:uid="{00000000-0004-0000-0000-000004000000}"/>
    <hyperlink ref="CA269:CB269" r:id="rId6" display="ETS" xr:uid="{00000000-0004-0000-0000-000005000000}"/>
    <hyperlink ref="BW272:BX272" r:id="rId7" display="HHGS" xr:uid="{00000000-0004-0000-0000-000006000000}"/>
    <hyperlink ref="CA270:CB270" r:id="rId8" display="TRAVEL" xr:uid="{00000000-0004-0000-0000-000007000000}"/>
    <hyperlink ref="CA271:CB271" r:id="rId9" display="JTR- SUPPLMENTAL" xr:uid="{00000000-0004-0000-0000-000008000000}"/>
    <hyperlink ref="CA272:CB272" r:id="rId10" display="Shipping POV Guide" xr:uid="{00000000-0004-0000-0000-000009000000}"/>
    <hyperlink ref="U152" r:id="rId11" xr:uid="{00000000-0004-0000-0000-00000A000000}"/>
    <hyperlink ref="U147" r:id="rId12" xr:uid="{00000000-0004-0000-0000-00000B000000}"/>
    <hyperlink ref="U149" r:id="rId13" xr:uid="{00000000-0004-0000-0000-00000C000000}"/>
    <hyperlink ref="U151" r:id="rId14" xr:uid="{00000000-0004-0000-0000-00000D000000}"/>
  </hyperlinks>
  <pageMargins left="0.15" right="0.15" top="0.15" bottom="0.15" header="0.1" footer="0.1"/>
  <pageSetup scale="31" orientation="portrait"/>
  <drawing r:id="rId15"/>
  <legacyDrawing r:id="rId1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3377" r:id="rId17" name="Check Box 1">
              <controlPr defaultSize="0" autoFill="0" autoLine="0" autoPict="0">
                <anchor moveWithCells="1">
                  <from>
                    <xdr:col>32</xdr:col>
                    <xdr:colOff>25400</xdr:colOff>
                    <xdr:row>146</xdr:row>
                    <xdr:rowOff>76200</xdr:rowOff>
                  </from>
                  <to>
                    <xdr:col>32</xdr:col>
                    <xdr:colOff>368300</xdr:colOff>
                    <xdr:row>146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78" r:id="rId18" name="Check Box 2">
              <controlPr locked="0" defaultSize="0" autoFill="0" autoLine="0" autoPict="0">
                <anchor moveWithCells="1">
                  <from>
                    <xdr:col>32</xdr:col>
                    <xdr:colOff>38100</xdr:colOff>
                    <xdr:row>148</xdr:row>
                    <xdr:rowOff>63500</xdr:rowOff>
                  </from>
                  <to>
                    <xdr:col>32</xdr:col>
                    <xdr:colOff>393700</xdr:colOff>
                    <xdr:row>148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79" r:id="rId19" name="Check Box 3">
              <controlPr locked="0" defaultSize="0" autoFill="0" autoLine="0" autoPict="0">
                <anchor moveWithCells="1">
                  <from>
                    <xdr:col>32</xdr:col>
                    <xdr:colOff>38100</xdr:colOff>
                    <xdr:row>150</xdr:row>
                    <xdr:rowOff>38100</xdr:rowOff>
                  </from>
                  <to>
                    <xdr:col>32</xdr:col>
                    <xdr:colOff>393700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0" r:id="rId20" name="Check Box 4">
              <controlPr locked="0" defaultSize="0" autoFill="0" autoLine="0" autoPict="0">
                <anchor moveWithCells="1">
                  <from>
                    <xdr:col>26</xdr:col>
                    <xdr:colOff>1663700</xdr:colOff>
                    <xdr:row>82</xdr:row>
                    <xdr:rowOff>76200</xdr:rowOff>
                  </from>
                  <to>
                    <xdr:col>26</xdr:col>
                    <xdr:colOff>2082800</xdr:colOff>
                    <xdr:row>82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1" r:id="rId21" name="Check Box 5">
              <controlPr locked="0" defaultSize="0" autoFill="0" autoLine="0" autoPict="0">
                <anchor moveWithCells="1">
                  <from>
                    <xdr:col>32</xdr:col>
                    <xdr:colOff>1803400</xdr:colOff>
                    <xdr:row>82</xdr:row>
                    <xdr:rowOff>76200</xdr:rowOff>
                  </from>
                  <to>
                    <xdr:col>32</xdr:col>
                    <xdr:colOff>2235200</xdr:colOff>
                    <xdr:row>82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2" r:id="rId22" name="Check Box 6">
              <controlPr locked="0" defaultSize="0" autoFill="0" autoLine="0" autoPict="0">
                <anchor moveWithCells="1">
                  <from>
                    <xdr:col>38</xdr:col>
                    <xdr:colOff>1524000</xdr:colOff>
                    <xdr:row>82</xdr:row>
                    <xdr:rowOff>63500</xdr:rowOff>
                  </from>
                  <to>
                    <xdr:col>38</xdr:col>
                    <xdr:colOff>1955800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3" r:id="rId23" name="Check Box 7">
              <controlPr locked="0" defaultSize="0" autoFill="0" autoLine="0" autoPict="0">
                <anchor moveWithCells="1">
                  <from>
                    <xdr:col>44</xdr:col>
                    <xdr:colOff>1524000</xdr:colOff>
                    <xdr:row>82</xdr:row>
                    <xdr:rowOff>63500</xdr:rowOff>
                  </from>
                  <to>
                    <xdr:col>44</xdr:col>
                    <xdr:colOff>1955800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84" r:id="rId24" name="Check Box 8">
              <controlPr locked="0" defaultSize="0" autoFill="0" autoLine="0" autoPict="0">
                <anchor moveWithCells="1">
                  <from>
                    <xdr:col>50</xdr:col>
                    <xdr:colOff>1524000</xdr:colOff>
                    <xdr:row>82</xdr:row>
                    <xdr:rowOff>76200</xdr:rowOff>
                  </from>
                  <to>
                    <xdr:col>50</xdr:col>
                    <xdr:colOff>1981200</xdr:colOff>
                    <xdr:row>82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L69"/>
  <sheetViews>
    <sheetView showGridLines="0" showRowColHeaders="0" topLeftCell="A6" workbookViewId="0">
      <selection activeCell="O6" sqref="O6"/>
    </sheetView>
  </sheetViews>
  <sheetFormatPr baseColWidth="10" defaultColWidth="0" defaultRowHeight="15" zeroHeight="1"/>
  <cols>
    <col min="1" max="1" width="10.83203125" style="1373" customWidth="1"/>
    <col min="2" max="2" width="43.83203125" style="1373" customWidth="1"/>
    <col min="3" max="13" width="10.83203125" style="1373" customWidth="1"/>
    <col min="14" max="14" width="41.83203125" style="1371" bestFit="1" customWidth="1"/>
    <col min="15" max="15" width="59.83203125" style="1375" bestFit="1" customWidth="1"/>
    <col min="16" max="92" width="59.83203125" style="1375" hidden="1" customWidth="1"/>
    <col min="93" max="168" width="0" hidden="1" customWidth="1"/>
    <col min="169" max="16384" width="10.83203125" hidden="1"/>
  </cols>
  <sheetData>
    <row r="1" spans="3:92" s="55" customFormat="1">
      <c r="N1" s="1380"/>
      <c r="O1" s="1381"/>
      <c r="P1" s="1381"/>
      <c r="Q1" s="1381"/>
      <c r="R1" s="1381"/>
      <c r="S1" s="1381"/>
      <c r="T1" s="1381"/>
      <c r="U1" s="1381"/>
      <c r="V1" s="1381"/>
      <c r="W1" s="1381"/>
      <c r="X1" s="1381"/>
      <c r="Y1" s="1381"/>
      <c r="Z1" s="1381"/>
      <c r="AA1" s="1381"/>
      <c r="AB1" s="1381"/>
      <c r="AC1" s="1381"/>
      <c r="AD1" s="1381"/>
      <c r="AE1" s="1381"/>
      <c r="AF1" s="1381"/>
      <c r="AG1" s="1381"/>
      <c r="AH1" s="1381"/>
      <c r="AI1" s="1381"/>
      <c r="AJ1" s="1381"/>
      <c r="AK1" s="1381"/>
      <c r="AL1" s="1381"/>
      <c r="AM1" s="1381"/>
      <c r="AN1" s="1381"/>
      <c r="AO1" s="1381"/>
      <c r="AP1" s="1381"/>
      <c r="AQ1" s="1381"/>
      <c r="AR1" s="1381"/>
      <c r="AS1" s="1381"/>
      <c r="AT1" s="1381"/>
      <c r="AU1" s="1381"/>
      <c r="AV1" s="1381"/>
      <c r="AW1" s="1381"/>
      <c r="AX1" s="1381"/>
      <c r="AY1" s="1381"/>
      <c r="AZ1" s="1381"/>
      <c r="BA1" s="1381"/>
      <c r="BB1" s="1381"/>
      <c r="BC1" s="1381"/>
      <c r="BD1" s="1381"/>
      <c r="BE1" s="1381"/>
      <c r="BF1" s="1381"/>
      <c r="BG1" s="1381"/>
      <c r="BH1" s="1381"/>
      <c r="BI1" s="1381"/>
      <c r="BJ1" s="1381"/>
      <c r="BK1" s="1381"/>
      <c r="BL1" s="1381"/>
      <c r="BM1" s="1381"/>
      <c r="BN1" s="1381"/>
      <c r="BO1" s="1381"/>
      <c r="BP1" s="1381"/>
      <c r="BQ1" s="1381"/>
      <c r="BR1" s="1381"/>
      <c r="BS1" s="1381"/>
      <c r="BT1" s="1381"/>
      <c r="BU1" s="1381"/>
      <c r="BV1" s="1381"/>
      <c r="BW1" s="1381"/>
      <c r="BX1" s="1381"/>
      <c r="BY1" s="1381"/>
      <c r="BZ1" s="1381"/>
      <c r="CA1" s="1381"/>
      <c r="CB1" s="1381"/>
      <c r="CC1" s="1381"/>
      <c r="CD1" s="1381"/>
      <c r="CE1" s="1381"/>
      <c r="CF1" s="1381"/>
      <c r="CG1" s="1381"/>
      <c r="CH1" s="1381"/>
      <c r="CI1" s="1381"/>
      <c r="CJ1" s="1381"/>
      <c r="CK1" s="1381"/>
      <c r="CL1" s="1381"/>
      <c r="CM1" s="1381"/>
      <c r="CN1" s="1381"/>
    </row>
    <row r="2" spans="3:92">
      <c r="C2"/>
      <c r="D2"/>
      <c r="E2"/>
      <c r="F2"/>
      <c r="G2"/>
      <c r="H2"/>
      <c r="I2"/>
      <c r="J2"/>
      <c r="K2"/>
      <c r="L2"/>
      <c r="M2"/>
    </row>
    <row r="3" spans="3:92">
      <c r="C3"/>
      <c r="D3"/>
      <c r="E3"/>
      <c r="F3"/>
      <c r="G3"/>
      <c r="H3"/>
      <c r="I3"/>
      <c r="J3"/>
      <c r="K3"/>
      <c r="L3"/>
      <c r="M3"/>
    </row>
    <row r="4" spans="3:92">
      <c r="C4"/>
      <c r="D4"/>
      <c r="E4"/>
      <c r="F4"/>
      <c r="G4"/>
      <c r="H4"/>
      <c r="I4"/>
      <c r="J4"/>
      <c r="K4"/>
      <c r="L4"/>
      <c r="M4"/>
    </row>
    <row r="5" spans="3:92">
      <c r="C5"/>
      <c r="D5"/>
      <c r="E5"/>
      <c r="F5"/>
      <c r="G5"/>
      <c r="H5"/>
      <c r="I5"/>
      <c r="J5"/>
      <c r="K5"/>
      <c r="L5"/>
      <c r="M5"/>
    </row>
    <row r="6" spans="3:92">
      <c r="C6"/>
      <c r="D6"/>
      <c r="E6"/>
      <c r="F6"/>
      <c r="G6"/>
      <c r="H6"/>
      <c r="I6"/>
      <c r="J6"/>
      <c r="K6"/>
      <c r="L6"/>
      <c r="M6"/>
    </row>
    <row r="7" spans="3:92" ht="19">
      <c r="C7"/>
      <c r="D7"/>
      <c r="E7"/>
      <c r="F7"/>
      <c r="G7"/>
      <c r="H7"/>
      <c r="I7"/>
      <c r="J7"/>
      <c r="K7"/>
      <c r="L7"/>
      <c r="M7"/>
      <c r="N7" s="1372"/>
    </row>
    <row r="8" spans="3:92">
      <c r="C8"/>
      <c r="D8"/>
      <c r="E8"/>
      <c r="F8"/>
      <c r="G8"/>
      <c r="H8"/>
      <c r="I8"/>
      <c r="J8"/>
      <c r="K8"/>
      <c r="L8"/>
      <c r="M8"/>
    </row>
    <row r="9" spans="3:92">
      <c r="C9"/>
      <c r="D9"/>
      <c r="E9"/>
      <c r="F9"/>
      <c r="G9"/>
      <c r="H9"/>
      <c r="I9"/>
      <c r="J9"/>
      <c r="K9"/>
      <c r="L9"/>
      <c r="M9"/>
    </row>
    <row r="10" spans="3:92" ht="17" customHeight="1">
      <c r="C10"/>
      <c r="D10"/>
      <c r="E10"/>
      <c r="F10"/>
      <c r="G10"/>
      <c r="H10"/>
      <c r="I10"/>
      <c r="J10"/>
      <c r="K10"/>
      <c r="L10"/>
      <c r="M10"/>
    </row>
    <row r="11" spans="3:92" ht="17" customHeight="1">
      <c r="C11"/>
      <c r="D11"/>
      <c r="E11"/>
      <c r="F11"/>
      <c r="G11"/>
      <c r="H11"/>
      <c r="I11"/>
      <c r="J11"/>
      <c r="K11"/>
      <c r="L11"/>
      <c r="M11"/>
    </row>
    <row r="12" spans="3:92" ht="17" customHeight="1">
      <c r="C12"/>
      <c r="D12"/>
      <c r="E12"/>
      <c r="F12"/>
      <c r="G12"/>
      <c r="H12"/>
      <c r="I12"/>
      <c r="J12"/>
      <c r="K12"/>
      <c r="L12"/>
      <c r="M12"/>
    </row>
    <row r="13" spans="3:92" ht="17" customHeight="1">
      <c r="C13"/>
      <c r="D13"/>
      <c r="E13"/>
      <c r="F13"/>
      <c r="G13"/>
      <c r="H13"/>
      <c r="I13"/>
      <c r="J13"/>
      <c r="K13"/>
      <c r="L13"/>
      <c r="M13"/>
      <c r="N13" s="1372"/>
    </row>
    <row r="14" spans="3:92" ht="17" customHeight="1">
      <c r="C14"/>
      <c r="D14"/>
      <c r="E14"/>
      <c r="F14"/>
      <c r="G14"/>
      <c r="H14"/>
      <c r="I14"/>
      <c r="J14"/>
      <c r="K14"/>
      <c r="L14"/>
      <c r="M14"/>
    </row>
    <row r="15" spans="3:92" ht="17" customHeight="1">
      <c r="C15"/>
      <c r="D15"/>
      <c r="E15"/>
      <c r="F15"/>
      <c r="G15"/>
      <c r="H15"/>
      <c r="I15"/>
      <c r="J15"/>
      <c r="K15"/>
      <c r="L15"/>
      <c r="M15"/>
    </row>
    <row r="16" spans="3:92" ht="17" customHeight="1">
      <c r="C16"/>
      <c r="D16"/>
      <c r="E16"/>
      <c r="F16"/>
      <c r="G16"/>
      <c r="H16"/>
      <c r="I16"/>
      <c r="J16"/>
      <c r="K16"/>
      <c r="L16"/>
      <c r="M16"/>
    </row>
    <row r="17" spans="2:92" ht="17" customHeight="1">
      <c r="C17"/>
      <c r="D17"/>
      <c r="E17"/>
      <c r="F17"/>
      <c r="G17"/>
      <c r="H17"/>
      <c r="I17"/>
      <c r="J17"/>
      <c r="K17"/>
      <c r="L17"/>
      <c r="M17"/>
    </row>
    <row r="18" spans="2:92" ht="17" customHeight="1">
      <c r="B18" s="1378"/>
      <c r="C18"/>
      <c r="D18"/>
      <c r="E18"/>
      <c r="F18"/>
      <c r="G18"/>
      <c r="H18"/>
      <c r="I18"/>
      <c r="J18"/>
      <c r="K18"/>
      <c r="L18"/>
      <c r="M18"/>
    </row>
    <row r="19" spans="2:92" ht="17" customHeight="1">
      <c r="B19" s="1379"/>
      <c r="C19"/>
      <c r="D19"/>
      <c r="E19"/>
      <c r="F19"/>
      <c r="G19"/>
      <c r="H19"/>
      <c r="I19"/>
      <c r="J19"/>
      <c r="K19"/>
      <c r="L19"/>
      <c r="M19"/>
      <c r="N19" s="1372"/>
    </row>
    <row r="20" spans="2:92" ht="17" customHeight="1">
      <c r="B20" s="1379"/>
      <c r="C20"/>
      <c r="D20"/>
      <c r="E20"/>
      <c r="F20"/>
      <c r="G20"/>
      <c r="H20"/>
      <c r="I20"/>
      <c r="J20"/>
      <c r="K20"/>
      <c r="L20"/>
      <c r="M20"/>
      <c r="O20" s="1377" t="s">
        <v>712</v>
      </c>
      <c r="P20" s="1377"/>
      <c r="Q20" s="1377"/>
      <c r="R20" s="1377"/>
      <c r="S20" s="1377"/>
      <c r="T20" s="1377"/>
      <c r="U20" s="1377"/>
      <c r="V20" s="1377"/>
      <c r="W20" s="1377"/>
      <c r="X20" s="1377"/>
      <c r="Y20" s="1377"/>
      <c r="Z20" s="1377"/>
      <c r="AA20" s="1377"/>
      <c r="AB20" s="1377"/>
      <c r="AC20" s="1377"/>
      <c r="AD20" s="1377"/>
      <c r="AE20" s="1377"/>
      <c r="AF20" s="1377"/>
      <c r="AG20" s="1377"/>
      <c r="AH20" s="1377"/>
      <c r="AI20" s="1377"/>
      <c r="AJ20" s="1377"/>
      <c r="AK20" s="1377"/>
      <c r="AL20" s="1377"/>
      <c r="AM20" s="1377"/>
      <c r="AN20" s="1377"/>
      <c r="AO20" s="1377"/>
      <c r="AP20" s="1377"/>
      <c r="AQ20" s="1377"/>
      <c r="AR20" s="1377"/>
      <c r="AS20" s="1377"/>
      <c r="AT20" s="1377"/>
      <c r="AU20" s="1377"/>
      <c r="AV20" s="1377"/>
      <c r="AW20" s="1377"/>
      <c r="AX20" s="1377"/>
      <c r="AY20" s="1377"/>
      <c r="AZ20" s="1377"/>
      <c r="BA20" s="1377"/>
      <c r="BB20" s="1377"/>
      <c r="BC20" s="1377"/>
      <c r="BD20" s="1377"/>
      <c r="BE20" s="1377"/>
      <c r="BF20" s="1377"/>
      <c r="BG20" s="1377"/>
      <c r="BH20" s="1377"/>
      <c r="BI20" s="1377"/>
      <c r="BJ20" s="1377"/>
      <c r="BK20" s="1377"/>
      <c r="BL20" s="1377"/>
      <c r="BM20" s="1377"/>
      <c r="BN20" s="1377"/>
      <c r="BO20" s="1377"/>
      <c r="BP20" s="1377"/>
      <c r="BQ20" s="1377"/>
      <c r="BR20" s="1377"/>
      <c r="BS20" s="1377"/>
      <c r="BT20" s="1377"/>
      <c r="BU20" s="1377"/>
      <c r="BV20" s="1377"/>
      <c r="BW20" s="1377"/>
      <c r="BX20" s="1377"/>
      <c r="BY20" s="1377"/>
      <c r="BZ20" s="1377"/>
      <c r="CA20" s="1377"/>
      <c r="CB20" s="1377"/>
      <c r="CC20" s="1377"/>
      <c r="CD20" s="1377"/>
      <c r="CE20" s="1377"/>
      <c r="CF20" s="1377"/>
      <c r="CG20" s="1377"/>
      <c r="CH20" s="1377"/>
      <c r="CI20" s="1377"/>
      <c r="CJ20" s="1377"/>
      <c r="CK20" s="1377"/>
      <c r="CL20" s="1377"/>
      <c r="CM20" s="1377"/>
      <c r="CN20" s="1377"/>
    </row>
    <row r="21" spans="2:92" ht="17" customHeight="1">
      <c r="B21" s="1379"/>
      <c r="C21"/>
      <c r="D21"/>
      <c r="E21"/>
      <c r="F21"/>
      <c r="G21"/>
      <c r="H21"/>
      <c r="I21"/>
      <c r="J21"/>
      <c r="K21"/>
      <c r="L21"/>
      <c r="M21"/>
      <c r="O21" s="1374" t="s">
        <v>713</v>
      </c>
      <c r="P21" s="1374"/>
      <c r="Q21" s="1374"/>
      <c r="R21" s="1374"/>
      <c r="S21" s="1374"/>
      <c r="T21" s="1374"/>
      <c r="U21" s="1374"/>
      <c r="V21" s="1374"/>
      <c r="W21" s="1374"/>
      <c r="X21" s="1374"/>
      <c r="Y21" s="1374"/>
      <c r="Z21" s="1374"/>
      <c r="AA21" s="1374"/>
      <c r="AB21" s="1374"/>
      <c r="AC21" s="1374"/>
      <c r="AD21" s="1374"/>
      <c r="AE21" s="1374"/>
      <c r="AF21" s="1374"/>
      <c r="AG21" s="1374"/>
      <c r="AH21" s="1374"/>
      <c r="AI21" s="1374"/>
      <c r="AJ21" s="1374"/>
      <c r="AK21" s="1374"/>
      <c r="AL21" s="1374"/>
      <c r="AM21" s="1374"/>
      <c r="AN21" s="1374"/>
      <c r="AO21" s="1374"/>
      <c r="AP21" s="1374"/>
      <c r="AQ21" s="1374"/>
      <c r="AR21" s="1374"/>
      <c r="AS21" s="1374"/>
      <c r="AT21" s="1374"/>
      <c r="AU21" s="1374"/>
      <c r="AV21" s="1374"/>
      <c r="AW21" s="1374"/>
      <c r="AX21" s="1374"/>
      <c r="AY21" s="1374"/>
      <c r="AZ21" s="1374"/>
      <c r="BA21" s="1374"/>
      <c r="BB21" s="1374"/>
      <c r="BC21" s="1374"/>
      <c r="BD21" s="1374"/>
      <c r="BE21" s="1374"/>
      <c r="BF21" s="1374"/>
      <c r="BG21" s="1374"/>
      <c r="BH21" s="1374"/>
      <c r="BI21" s="1374"/>
      <c r="BJ21" s="1374"/>
      <c r="BK21" s="1374"/>
      <c r="BL21" s="1374"/>
      <c r="BM21" s="1374"/>
      <c r="BN21" s="1374"/>
      <c r="BO21" s="1374"/>
      <c r="BP21" s="1374"/>
      <c r="BQ21" s="1374"/>
      <c r="BR21" s="1374"/>
      <c r="BS21" s="1374"/>
      <c r="BT21" s="1374"/>
      <c r="BU21" s="1374"/>
      <c r="BV21" s="1374"/>
      <c r="BW21" s="1374"/>
      <c r="BX21" s="1374"/>
      <c r="BY21" s="1374"/>
      <c r="BZ21" s="1374"/>
      <c r="CA21" s="1374"/>
      <c r="CB21" s="1374"/>
      <c r="CC21" s="1374"/>
      <c r="CD21" s="1374"/>
      <c r="CE21" s="1374"/>
      <c r="CF21" s="1374"/>
      <c r="CG21" s="1374"/>
      <c r="CH21" s="1374"/>
      <c r="CI21" s="1374"/>
      <c r="CJ21" s="1374"/>
      <c r="CK21" s="1374"/>
      <c r="CL21" s="1374"/>
      <c r="CM21" s="1374"/>
      <c r="CN21" s="1374"/>
    </row>
    <row r="22" spans="2:92" ht="17" customHeight="1">
      <c r="C22"/>
      <c r="D22"/>
      <c r="E22"/>
      <c r="F22"/>
      <c r="G22"/>
      <c r="H22"/>
      <c r="I22"/>
      <c r="J22"/>
      <c r="K22"/>
      <c r="L22"/>
      <c r="M22"/>
      <c r="O22" s="1374" t="s">
        <v>739</v>
      </c>
      <c r="P22" s="1374"/>
      <c r="Q22" s="1374"/>
      <c r="R22" s="1374"/>
      <c r="S22" s="1374"/>
      <c r="T22" s="1374"/>
      <c r="U22" s="1374"/>
      <c r="V22" s="1374"/>
      <c r="W22" s="1374"/>
      <c r="X22" s="1374"/>
      <c r="Y22" s="1374"/>
      <c r="Z22" s="1374"/>
      <c r="AA22" s="1374"/>
      <c r="AB22" s="1374"/>
      <c r="AC22" s="1374"/>
      <c r="AD22" s="1374"/>
      <c r="AE22" s="1374"/>
      <c r="AF22" s="1374"/>
      <c r="AG22" s="1374"/>
      <c r="AH22" s="1374"/>
      <c r="AI22" s="1374"/>
      <c r="AJ22" s="1374"/>
      <c r="AK22" s="1374"/>
      <c r="AL22" s="1374"/>
      <c r="AM22" s="1374"/>
      <c r="AN22" s="1374"/>
      <c r="AO22" s="1374"/>
      <c r="AP22" s="1374"/>
      <c r="AQ22" s="1374"/>
      <c r="AR22" s="1374"/>
      <c r="AS22" s="1374"/>
      <c r="AT22" s="1374"/>
      <c r="AU22" s="1374"/>
      <c r="AV22" s="1374"/>
      <c r="AW22" s="1374"/>
      <c r="AX22" s="1374"/>
      <c r="AY22" s="1374"/>
      <c r="AZ22" s="1374"/>
      <c r="BA22" s="1374"/>
      <c r="BB22" s="1374"/>
      <c r="BC22" s="1374"/>
      <c r="BD22" s="1374"/>
      <c r="BE22" s="1374"/>
      <c r="BF22" s="1374"/>
      <c r="BG22" s="1374"/>
      <c r="BH22" s="1374"/>
      <c r="BI22" s="1374"/>
      <c r="BJ22" s="1374"/>
      <c r="BK22" s="1374"/>
      <c r="BL22" s="1374"/>
      <c r="BM22" s="1374"/>
      <c r="BN22" s="1374"/>
      <c r="BO22" s="1374"/>
      <c r="BP22" s="1374"/>
      <c r="BQ22" s="1374"/>
      <c r="BR22" s="1374"/>
      <c r="BS22" s="1374"/>
      <c r="BT22" s="1374"/>
      <c r="BU22" s="1374"/>
      <c r="BV22" s="1374"/>
      <c r="BW22" s="1374"/>
      <c r="BX22" s="1374"/>
      <c r="BY22" s="1374"/>
      <c r="BZ22" s="1374"/>
      <c r="CA22" s="1374"/>
      <c r="CB22" s="1374"/>
      <c r="CC22" s="1374"/>
      <c r="CD22" s="1374"/>
      <c r="CE22" s="1374"/>
      <c r="CF22" s="1374"/>
      <c r="CG22" s="1374"/>
      <c r="CH22" s="1374"/>
      <c r="CI22" s="1374"/>
      <c r="CJ22" s="1374"/>
      <c r="CK22" s="1374"/>
      <c r="CL22" s="1374"/>
      <c r="CM22" s="1374"/>
      <c r="CN22" s="1374"/>
    </row>
    <row r="23" spans="2:92" ht="17" customHeight="1">
      <c r="C23"/>
      <c r="D23"/>
      <c r="E23"/>
      <c r="F23"/>
      <c r="G23"/>
      <c r="H23"/>
      <c r="I23"/>
      <c r="J23"/>
      <c r="K23"/>
      <c r="L23"/>
      <c r="M23"/>
      <c r="O23" s="1374" t="s">
        <v>740</v>
      </c>
      <c r="P23" s="1374"/>
      <c r="Q23" s="1374"/>
      <c r="R23" s="1374"/>
      <c r="S23" s="1374"/>
      <c r="T23" s="1374"/>
      <c r="U23" s="1374"/>
      <c r="V23" s="1374"/>
      <c r="W23" s="1374"/>
      <c r="X23" s="1374"/>
      <c r="Y23" s="1374"/>
      <c r="Z23" s="1374"/>
      <c r="AA23" s="1374"/>
      <c r="AB23" s="1374"/>
      <c r="AC23" s="1374"/>
      <c r="AD23" s="1374"/>
      <c r="AE23" s="1374"/>
      <c r="AF23" s="1374"/>
      <c r="AG23" s="1374"/>
      <c r="AH23" s="1374"/>
      <c r="AI23" s="1374"/>
      <c r="AJ23" s="1374"/>
      <c r="AK23" s="1374"/>
      <c r="AL23" s="1374"/>
      <c r="AM23" s="1374"/>
      <c r="AN23" s="1374"/>
      <c r="AO23" s="1374"/>
      <c r="AP23" s="1374"/>
      <c r="AQ23" s="1374"/>
      <c r="AR23" s="1374"/>
      <c r="AS23" s="1374"/>
      <c r="AT23" s="1374"/>
      <c r="AU23" s="1374"/>
      <c r="AV23" s="1374"/>
      <c r="AW23" s="1374"/>
      <c r="AX23" s="1374"/>
      <c r="AY23" s="1374"/>
      <c r="AZ23" s="1374"/>
      <c r="BA23" s="1374"/>
      <c r="BB23" s="1374"/>
      <c r="BC23" s="1374"/>
      <c r="BD23" s="1374"/>
      <c r="BE23" s="1374"/>
      <c r="BF23" s="1374"/>
      <c r="BG23" s="1374"/>
      <c r="BH23" s="1374"/>
      <c r="BI23" s="1374"/>
      <c r="BJ23" s="1374"/>
      <c r="BK23" s="1374"/>
      <c r="BL23" s="1374"/>
      <c r="BM23" s="1374"/>
      <c r="BN23" s="1374"/>
      <c r="BO23" s="1374"/>
      <c r="BP23" s="1374"/>
      <c r="BQ23" s="1374"/>
      <c r="BR23" s="1374"/>
      <c r="BS23" s="1374"/>
      <c r="BT23" s="1374"/>
      <c r="BU23" s="1374"/>
      <c r="BV23" s="1374"/>
      <c r="BW23" s="1374"/>
      <c r="BX23" s="1374"/>
      <c r="BY23" s="1374"/>
      <c r="BZ23" s="1374"/>
      <c r="CA23" s="1374"/>
      <c r="CB23" s="1374"/>
      <c r="CC23" s="1374"/>
      <c r="CD23" s="1374"/>
      <c r="CE23" s="1374"/>
      <c r="CF23" s="1374"/>
      <c r="CG23" s="1374"/>
      <c r="CH23" s="1374"/>
      <c r="CI23" s="1374"/>
      <c r="CJ23" s="1374"/>
      <c r="CK23" s="1374"/>
      <c r="CL23" s="1374"/>
      <c r="CM23" s="1374"/>
      <c r="CN23" s="1374"/>
    </row>
    <row r="24" spans="2:92" ht="17" customHeight="1">
      <c r="C24"/>
      <c r="D24"/>
      <c r="E24"/>
      <c r="F24"/>
      <c r="G24"/>
      <c r="H24"/>
      <c r="I24"/>
      <c r="J24"/>
      <c r="K24"/>
      <c r="L24"/>
      <c r="M24"/>
      <c r="N24" s="1372"/>
      <c r="O24" s="1374" t="s">
        <v>741</v>
      </c>
      <c r="P24" s="1374"/>
      <c r="Q24" s="1374"/>
      <c r="R24" s="1374"/>
      <c r="S24" s="1374"/>
      <c r="T24" s="1374"/>
      <c r="U24" s="1374"/>
      <c r="V24" s="1374"/>
      <c r="W24" s="1374"/>
      <c r="X24" s="1374"/>
      <c r="Y24" s="1374"/>
      <c r="Z24" s="1374"/>
      <c r="AA24" s="1374"/>
      <c r="AB24" s="1374"/>
      <c r="AC24" s="1374"/>
      <c r="AD24" s="1374"/>
      <c r="AE24" s="1374"/>
      <c r="AF24" s="1374"/>
      <c r="AG24" s="1374"/>
      <c r="AH24" s="1374"/>
      <c r="AI24" s="1374"/>
      <c r="AJ24" s="1374"/>
      <c r="AK24" s="1374"/>
      <c r="AL24" s="1374"/>
      <c r="AM24" s="1374"/>
      <c r="AN24" s="1374"/>
      <c r="AO24" s="1374"/>
      <c r="AP24" s="1374"/>
      <c r="AQ24" s="1374"/>
      <c r="AR24" s="1374"/>
      <c r="AS24" s="1374"/>
      <c r="AT24" s="1374"/>
      <c r="AU24" s="1374"/>
      <c r="AV24" s="1374"/>
      <c r="AW24" s="1374"/>
      <c r="AX24" s="1374"/>
      <c r="AY24" s="1374"/>
      <c r="AZ24" s="1374"/>
      <c r="BA24" s="1374"/>
      <c r="BB24" s="1374"/>
      <c r="BC24" s="1374"/>
      <c r="BD24" s="1374"/>
      <c r="BE24" s="1374"/>
      <c r="BF24" s="1374"/>
      <c r="BG24" s="1374"/>
      <c r="BH24" s="1374"/>
      <c r="BI24" s="1374"/>
      <c r="BJ24" s="1374"/>
      <c r="BK24" s="1374"/>
      <c r="BL24" s="1374"/>
      <c r="BM24" s="1374"/>
      <c r="BN24" s="1374"/>
      <c r="BO24" s="1374"/>
      <c r="BP24" s="1374"/>
      <c r="BQ24" s="1374"/>
      <c r="BR24" s="1374"/>
      <c r="BS24" s="1374"/>
      <c r="BT24" s="1374"/>
      <c r="BU24" s="1374"/>
      <c r="BV24" s="1374"/>
      <c r="BW24" s="1374"/>
      <c r="BX24" s="1374"/>
      <c r="BY24" s="1374"/>
      <c r="BZ24" s="1374"/>
      <c r="CA24" s="1374"/>
      <c r="CB24" s="1374"/>
      <c r="CC24" s="1374"/>
      <c r="CD24" s="1374"/>
      <c r="CE24" s="1374"/>
      <c r="CF24" s="1374"/>
      <c r="CG24" s="1374"/>
      <c r="CH24" s="1374"/>
      <c r="CI24" s="1374"/>
      <c r="CJ24" s="1374"/>
      <c r="CK24" s="1374"/>
      <c r="CL24" s="1374"/>
      <c r="CM24" s="1374"/>
      <c r="CN24" s="1374"/>
    </row>
    <row r="25" spans="2:92" ht="17" customHeight="1">
      <c r="B25" s="1377" t="s">
        <v>770</v>
      </c>
      <c r="C25"/>
      <c r="D25"/>
      <c r="E25"/>
      <c r="F25"/>
      <c r="G25"/>
      <c r="H25"/>
      <c r="I25"/>
      <c r="J25"/>
      <c r="K25"/>
      <c r="L25"/>
      <c r="M25"/>
    </row>
    <row r="26" spans="2:92" ht="17" customHeight="1">
      <c r="B26" s="1374" t="s">
        <v>771</v>
      </c>
      <c r="C26"/>
      <c r="D26"/>
      <c r="E26"/>
      <c r="F26"/>
      <c r="G26"/>
      <c r="H26"/>
      <c r="I26"/>
      <c r="J26"/>
      <c r="K26"/>
      <c r="L26"/>
      <c r="M26"/>
      <c r="O26" s="1377" t="s">
        <v>703</v>
      </c>
      <c r="P26" s="1377"/>
      <c r="Q26" s="1377"/>
      <c r="R26" s="1377"/>
      <c r="S26" s="1377"/>
      <c r="T26" s="1377"/>
      <c r="U26" s="1377"/>
      <c r="V26" s="1377"/>
      <c r="W26" s="1377"/>
      <c r="X26" s="1377"/>
      <c r="Y26" s="1377"/>
      <c r="Z26" s="1377"/>
      <c r="AA26" s="1377"/>
      <c r="AB26" s="1377"/>
      <c r="AC26" s="1377"/>
      <c r="AD26" s="1377"/>
      <c r="AE26" s="1377"/>
      <c r="AF26" s="1377"/>
      <c r="AG26" s="1377"/>
      <c r="AH26" s="1377"/>
      <c r="AI26" s="1377"/>
      <c r="AJ26" s="1377"/>
      <c r="AK26" s="1377"/>
      <c r="AL26" s="1377"/>
      <c r="AM26" s="1377"/>
      <c r="AN26" s="1377"/>
      <c r="AO26" s="1377"/>
      <c r="AP26" s="1377"/>
      <c r="AQ26" s="1377"/>
      <c r="AR26" s="1377"/>
      <c r="AS26" s="1377"/>
      <c r="AT26" s="1377"/>
      <c r="AU26" s="1377"/>
      <c r="AV26" s="1377"/>
      <c r="AW26" s="1377"/>
      <c r="AX26" s="1377"/>
      <c r="AY26" s="1377"/>
      <c r="AZ26" s="1377"/>
      <c r="BA26" s="1377"/>
      <c r="BB26" s="1377"/>
      <c r="BC26" s="1377"/>
      <c r="BD26" s="1377"/>
      <c r="BE26" s="1377"/>
      <c r="BF26" s="1377"/>
      <c r="BG26" s="1377"/>
      <c r="BH26" s="1377"/>
      <c r="BI26" s="1377"/>
      <c r="BJ26" s="1377"/>
      <c r="BK26" s="1377"/>
      <c r="BL26" s="1377"/>
      <c r="BM26" s="1377"/>
      <c r="BN26" s="1377"/>
      <c r="BO26" s="1377"/>
      <c r="BP26" s="1377"/>
      <c r="BQ26" s="1377"/>
      <c r="BR26" s="1377"/>
      <c r="BS26" s="1377"/>
      <c r="BT26" s="1377"/>
      <c r="BU26" s="1377"/>
      <c r="BV26" s="1377"/>
      <c r="BW26" s="1377"/>
      <c r="BX26" s="1377"/>
      <c r="BY26" s="1377"/>
      <c r="BZ26" s="1377"/>
      <c r="CA26" s="1377"/>
      <c r="CB26" s="1377"/>
      <c r="CC26" s="1377"/>
      <c r="CD26" s="1377"/>
      <c r="CE26" s="1377"/>
      <c r="CF26" s="1377"/>
      <c r="CG26" s="1377"/>
      <c r="CH26" s="1377"/>
      <c r="CI26" s="1377"/>
      <c r="CJ26" s="1377"/>
      <c r="CK26" s="1377"/>
      <c r="CL26" s="1377"/>
      <c r="CM26" s="1377"/>
      <c r="CN26" s="1377"/>
    </row>
    <row r="27" spans="2:92" ht="17" customHeight="1">
      <c r="B27" s="1374" t="s">
        <v>772</v>
      </c>
      <c r="C27"/>
      <c r="D27"/>
      <c r="E27"/>
      <c r="F27"/>
      <c r="G27"/>
      <c r="H27"/>
      <c r="I27"/>
      <c r="J27"/>
      <c r="K27"/>
      <c r="L27"/>
      <c r="M27"/>
      <c r="O27" s="1374" t="s">
        <v>704</v>
      </c>
      <c r="P27" s="1374"/>
      <c r="Q27" s="1374"/>
      <c r="R27" s="1374"/>
      <c r="S27" s="1374"/>
      <c r="T27" s="1374"/>
      <c r="U27" s="1374"/>
      <c r="V27" s="1374"/>
      <c r="W27" s="1374"/>
      <c r="X27" s="1374"/>
      <c r="Y27" s="1374"/>
      <c r="Z27" s="1374"/>
      <c r="AA27" s="1374"/>
      <c r="AB27" s="1374"/>
      <c r="AC27" s="1374"/>
      <c r="AD27" s="1374"/>
      <c r="AE27" s="1374"/>
      <c r="AF27" s="1374"/>
      <c r="AG27" s="1374"/>
      <c r="AH27" s="1374"/>
      <c r="AI27" s="1374"/>
      <c r="AJ27" s="1374"/>
      <c r="AK27" s="1374"/>
      <c r="AL27" s="1374"/>
      <c r="AM27" s="1374"/>
      <c r="AN27" s="1374"/>
      <c r="AO27" s="1374"/>
      <c r="AP27" s="1374"/>
      <c r="AQ27" s="1374"/>
      <c r="AR27" s="1374"/>
      <c r="AS27" s="1374"/>
      <c r="AT27" s="1374"/>
      <c r="AU27" s="1374"/>
      <c r="AV27" s="1374"/>
      <c r="AW27" s="1374"/>
      <c r="AX27" s="1374"/>
      <c r="AY27" s="1374"/>
      <c r="AZ27" s="1374"/>
      <c r="BA27" s="1374"/>
      <c r="BB27" s="1374"/>
      <c r="BC27" s="1374"/>
      <c r="BD27" s="1374"/>
      <c r="BE27" s="1374"/>
      <c r="BF27" s="1374"/>
      <c r="BG27" s="1374"/>
      <c r="BH27" s="1374"/>
      <c r="BI27" s="1374"/>
      <c r="BJ27" s="1374"/>
      <c r="BK27" s="1374"/>
      <c r="BL27" s="1374"/>
      <c r="BM27" s="1374"/>
      <c r="BN27" s="1374"/>
      <c r="BO27" s="1374"/>
      <c r="BP27" s="1374"/>
      <c r="BQ27" s="1374"/>
      <c r="BR27" s="1374"/>
      <c r="BS27" s="1374"/>
      <c r="BT27" s="1374"/>
      <c r="BU27" s="1374"/>
      <c r="BV27" s="1374"/>
      <c r="BW27" s="1374"/>
      <c r="BX27" s="1374"/>
      <c r="BY27" s="1374"/>
      <c r="BZ27" s="1374"/>
      <c r="CA27" s="1374"/>
      <c r="CB27" s="1374"/>
      <c r="CC27" s="1374"/>
      <c r="CD27" s="1374"/>
      <c r="CE27" s="1374"/>
      <c r="CF27" s="1374"/>
      <c r="CG27" s="1374"/>
      <c r="CH27" s="1374"/>
      <c r="CI27" s="1374"/>
      <c r="CJ27" s="1374"/>
      <c r="CK27" s="1374"/>
      <c r="CL27" s="1374"/>
      <c r="CM27" s="1374"/>
      <c r="CN27" s="1374"/>
    </row>
    <row r="28" spans="2:92" ht="17" customHeight="1">
      <c r="B28" s="1374" t="s">
        <v>773</v>
      </c>
      <c r="C28"/>
      <c r="D28"/>
      <c r="E28"/>
      <c r="F28"/>
      <c r="G28"/>
      <c r="H28"/>
      <c r="I28"/>
      <c r="J28"/>
      <c r="K28"/>
      <c r="L28"/>
      <c r="M28"/>
      <c r="O28" s="1374" t="s">
        <v>736</v>
      </c>
      <c r="P28" s="1374"/>
      <c r="Q28" s="1374"/>
      <c r="R28" s="1374"/>
      <c r="S28" s="1374"/>
      <c r="T28" s="1374"/>
      <c r="U28" s="1374"/>
      <c r="V28" s="1374"/>
      <c r="W28" s="1374"/>
      <c r="X28" s="1374"/>
      <c r="Y28" s="1374"/>
      <c r="Z28" s="1374"/>
      <c r="AA28" s="1374"/>
      <c r="AB28" s="1374"/>
      <c r="AC28" s="1374"/>
      <c r="AD28" s="1374"/>
      <c r="AE28" s="1374"/>
      <c r="AF28" s="1374"/>
      <c r="AG28" s="1374"/>
      <c r="AH28" s="1374"/>
      <c r="AI28" s="1374"/>
      <c r="AJ28" s="1374"/>
      <c r="AK28" s="1374"/>
      <c r="AL28" s="1374"/>
      <c r="AM28" s="1374"/>
      <c r="AN28" s="1374"/>
      <c r="AO28" s="1374"/>
      <c r="AP28" s="1374"/>
      <c r="AQ28" s="1374"/>
      <c r="AR28" s="1374"/>
      <c r="AS28" s="1374"/>
      <c r="AT28" s="1374"/>
      <c r="AU28" s="1374"/>
      <c r="AV28" s="1374"/>
      <c r="AW28" s="1374"/>
      <c r="AX28" s="1374"/>
      <c r="AY28" s="1374"/>
      <c r="AZ28" s="1374"/>
      <c r="BA28" s="1374"/>
      <c r="BB28" s="1374"/>
      <c r="BC28" s="1374"/>
      <c r="BD28" s="1374"/>
      <c r="BE28" s="1374"/>
      <c r="BF28" s="1374"/>
      <c r="BG28" s="1374"/>
      <c r="BH28" s="1374"/>
      <c r="BI28" s="1374"/>
      <c r="BJ28" s="1374"/>
      <c r="BK28" s="1374"/>
      <c r="BL28" s="1374"/>
      <c r="BM28" s="1374"/>
      <c r="BN28" s="1374"/>
      <c r="BO28" s="1374"/>
      <c r="BP28" s="1374"/>
      <c r="BQ28" s="1374"/>
      <c r="BR28" s="1374"/>
      <c r="BS28" s="1374"/>
      <c r="BT28" s="1374"/>
      <c r="BU28" s="1374"/>
      <c r="BV28" s="1374"/>
      <c r="BW28" s="1374"/>
      <c r="BX28" s="1374"/>
      <c r="BY28" s="1374"/>
      <c r="BZ28" s="1374"/>
      <c r="CA28" s="1374"/>
      <c r="CB28" s="1374"/>
      <c r="CC28" s="1374"/>
      <c r="CD28" s="1374"/>
      <c r="CE28" s="1374"/>
      <c r="CF28" s="1374"/>
      <c r="CG28" s="1374"/>
      <c r="CH28" s="1374"/>
      <c r="CI28" s="1374"/>
      <c r="CJ28" s="1374"/>
      <c r="CK28" s="1374"/>
      <c r="CL28" s="1374"/>
      <c r="CM28" s="1374"/>
      <c r="CN28" s="1374"/>
    </row>
    <row r="29" spans="2:92" ht="17" customHeight="1">
      <c r="B29" s="1374"/>
      <c r="C29"/>
      <c r="D29"/>
      <c r="E29"/>
      <c r="F29"/>
      <c r="G29"/>
      <c r="H29"/>
      <c r="I29"/>
      <c r="J29"/>
      <c r="K29"/>
      <c r="L29"/>
      <c r="M29"/>
      <c r="O29" s="1374" t="s">
        <v>737</v>
      </c>
      <c r="P29" s="1374"/>
      <c r="Q29" s="1374"/>
      <c r="R29" s="1374"/>
      <c r="S29" s="1374"/>
      <c r="T29" s="1374"/>
      <c r="U29" s="1374"/>
      <c r="V29" s="1374"/>
      <c r="W29" s="1374"/>
      <c r="X29" s="1374"/>
      <c r="Y29" s="1374"/>
      <c r="Z29" s="1374"/>
      <c r="AA29" s="1374"/>
      <c r="AB29" s="1374"/>
      <c r="AC29" s="1374"/>
      <c r="AD29" s="1374"/>
      <c r="AE29" s="1374"/>
      <c r="AF29" s="1374"/>
      <c r="AG29" s="1374"/>
      <c r="AH29" s="1374"/>
      <c r="AI29" s="1374"/>
      <c r="AJ29" s="1374"/>
      <c r="AK29" s="1374"/>
      <c r="AL29" s="1374"/>
      <c r="AM29" s="1374"/>
      <c r="AN29" s="1374"/>
      <c r="AO29" s="1374"/>
      <c r="AP29" s="1374"/>
      <c r="AQ29" s="1374"/>
      <c r="AR29" s="1374"/>
      <c r="AS29" s="1374"/>
      <c r="AT29" s="1374"/>
      <c r="AU29" s="1374"/>
      <c r="AV29" s="1374"/>
      <c r="AW29" s="1374"/>
      <c r="AX29" s="1374"/>
      <c r="AY29" s="1374"/>
      <c r="AZ29" s="1374"/>
      <c r="BA29" s="1374"/>
      <c r="BB29" s="1374"/>
      <c r="BC29" s="1374"/>
      <c r="BD29" s="1374"/>
      <c r="BE29" s="1374"/>
      <c r="BF29" s="1374"/>
      <c r="BG29" s="1374"/>
      <c r="BH29" s="1374"/>
      <c r="BI29" s="1374"/>
      <c r="BJ29" s="1374"/>
      <c r="BK29" s="1374"/>
      <c r="BL29" s="1374"/>
      <c r="BM29" s="1374"/>
      <c r="BN29" s="1374"/>
      <c r="BO29" s="1374"/>
      <c r="BP29" s="1374"/>
      <c r="BQ29" s="1374"/>
      <c r="BR29" s="1374"/>
      <c r="BS29" s="1374"/>
      <c r="BT29" s="1374"/>
      <c r="BU29" s="1374"/>
      <c r="BV29" s="1374"/>
      <c r="BW29" s="1374"/>
      <c r="BX29" s="1374"/>
      <c r="BY29" s="1374"/>
      <c r="BZ29" s="1374"/>
      <c r="CA29" s="1374"/>
      <c r="CB29" s="1374"/>
      <c r="CC29" s="1374"/>
      <c r="CD29" s="1374"/>
      <c r="CE29" s="1374"/>
      <c r="CF29" s="1374"/>
      <c r="CG29" s="1374"/>
      <c r="CH29" s="1374"/>
      <c r="CI29" s="1374"/>
      <c r="CJ29" s="1374"/>
      <c r="CK29" s="1374"/>
      <c r="CL29" s="1374"/>
      <c r="CM29" s="1374"/>
      <c r="CN29" s="1374"/>
    </row>
    <row r="30" spans="2:92" ht="17" customHeight="1">
      <c r="B30" s="1377" t="s">
        <v>766</v>
      </c>
      <c r="C30"/>
      <c r="D30"/>
      <c r="E30"/>
      <c r="F30"/>
      <c r="G30"/>
      <c r="H30"/>
      <c r="I30"/>
      <c r="J30"/>
      <c r="K30"/>
      <c r="L30"/>
      <c r="M30"/>
      <c r="O30" s="1374" t="s">
        <v>738</v>
      </c>
      <c r="P30" s="1374"/>
      <c r="Q30" s="1374"/>
      <c r="R30" s="1374"/>
      <c r="S30" s="1374"/>
      <c r="T30" s="1374"/>
      <c r="U30" s="1374"/>
      <c r="V30" s="1374"/>
      <c r="W30" s="1374"/>
      <c r="X30" s="1374"/>
      <c r="Y30" s="1374"/>
      <c r="Z30" s="1374"/>
      <c r="AA30" s="1374"/>
      <c r="AB30" s="1374"/>
      <c r="AC30" s="1374"/>
      <c r="AD30" s="1374"/>
      <c r="AE30" s="1374"/>
      <c r="AF30" s="1374"/>
      <c r="AG30" s="1374"/>
      <c r="AH30" s="1374"/>
      <c r="AI30" s="1374"/>
      <c r="AJ30" s="1374"/>
      <c r="AK30" s="1374"/>
      <c r="AL30" s="1374"/>
      <c r="AM30" s="1374"/>
      <c r="AN30" s="1374"/>
      <c r="AO30" s="1374"/>
      <c r="AP30" s="1374"/>
      <c r="AQ30" s="1374"/>
      <c r="AR30" s="1374"/>
      <c r="AS30" s="1374"/>
      <c r="AT30" s="1374"/>
      <c r="AU30" s="1374"/>
      <c r="AV30" s="1374"/>
      <c r="AW30" s="1374"/>
      <c r="AX30" s="1374"/>
      <c r="AY30" s="1374"/>
      <c r="AZ30" s="1374"/>
      <c r="BA30" s="1374"/>
      <c r="BB30" s="1374"/>
      <c r="BC30" s="1374"/>
      <c r="BD30" s="1374"/>
      <c r="BE30" s="1374"/>
      <c r="BF30" s="1374"/>
      <c r="BG30" s="1374"/>
      <c r="BH30" s="1374"/>
      <c r="BI30" s="1374"/>
      <c r="BJ30" s="1374"/>
      <c r="BK30" s="1374"/>
      <c r="BL30" s="1374"/>
      <c r="BM30" s="1374"/>
      <c r="BN30" s="1374"/>
      <c r="BO30" s="1374"/>
      <c r="BP30" s="1374"/>
      <c r="BQ30" s="1374"/>
      <c r="BR30" s="1374"/>
      <c r="BS30" s="1374"/>
      <c r="BT30" s="1374"/>
      <c r="BU30" s="1374"/>
      <c r="BV30" s="1374"/>
      <c r="BW30" s="1374"/>
      <c r="BX30" s="1374"/>
      <c r="BY30" s="1374"/>
      <c r="BZ30" s="1374"/>
      <c r="CA30" s="1374"/>
      <c r="CB30" s="1374"/>
      <c r="CC30" s="1374"/>
      <c r="CD30" s="1374"/>
      <c r="CE30" s="1374"/>
      <c r="CF30" s="1374"/>
      <c r="CG30" s="1374"/>
      <c r="CH30" s="1374"/>
      <c r="CI30" s="1374"/>
      <c r="CJ30" s="1374"/>
      <c r="CK30" s="1374"/>
      <c r="CL30" s="1374"/>
      <c r="CM30" s="1374"/>
      <c r="CN30" s="1374"/>
    </row>
    <row r="31" spans="2:92" ht="17" customHeight="1">
      <c r="B31" s="1374" t="s">
        <v>767</v>
      </c>
      <c r="C31"/>
      <c r="D31"/>
      <c r="E31"/>
      <c r="F31"/>
      <c r="G31"/>
      <c r="H31"/>
      <c r="I31"/>
      <c r="J31"/>
      <c r="K31"/>
      <c r="L31"/>
      <c r="M31"/>
    </row>
    <row r="32" spans="2:92" ht="17" customHeight="1">
      <c r="B32" s="1374" t="s">
        <v>768</v>
      </c>
      <c r="C32"/>
      <c r="D32"/>
      <c r="E32"/>
      <c r="F32"/>
      <c r="G32"/>
      <c r="H32"/>
      <c r="I32"/>
      <c r="J32"/>
      <c r="K32"/>
      <c r="L32"/>
      <c r="M32"/>
      <c r="O32" s="1377" t="s">
        <v>728</v>
      </c>
      <c r="P32" s="1377"/>
      <c r="Q32" s="1377"/>
      <c r="R32" s="1377"/>
      <c r="S32" s="1377"/>
      <c r="T32" s="1377"/>
      <c r="U32" s="1377"/>
      <c r="V32" s="1377"/>
      <c r="W32" s="1377"/>
      <c r="X32" s="1377"/>
      <c r="Y32" s="1377"/>
      <c r="Z32" s="1377"/>
      <c r="AA32" s="1377"/>
      <c r="AB32" s="1377"/>
      <c r="AC32" s="1377"/>
      <c r="AD32" s="1377"/>
      <c r="AE32" s="1377"/>
      <c r="AF32" s="1377"/>
      <c r="AG32" s="1377"/>
      <c r="AH32" s="1377"/>
      <c r="AI32" s="1377"/>
      <c r="AJ32" s="1377"/>
      <c r="AK32" s="1377"/>
      <c r="AL32" s="1377"/>
      <c r="AM32" s="1377"/>
      <c r="AN32" s="1377"/>
      <c r="AO32" s="1377"/>
      <c r="AP32" s="1377"/>
      <c r="AQ32" s="1377"/>
      <c r="AR32" s="1377"/>
      <c r="AS32" s="1377"/>
      <c r="AT32" s="1377"/>
      <c r="AU32" s="1377"/>
      <c r="AV32" s="1377"/>
      <c r="AW32" s="1377"/>
      <c r="AX32" s="1377"/>
      <c r="AY32" s="1377"/>
      <c r="AZ32" s="1377"/>
      <c r="BA32" s="1377"/>
      <c r="BB32" s="1377"/>
      <c r="BC32" s="1377"/>
      <c r="BD32" s="1377"/>
      <c r="BE32" s="1377"/>
      <c r="BF32" s="1377"/>
      <c r="BG32" s="1377"/>
      <c r="BH32" s="1377"/>
      <c r="BI32" s="1377"/>
      <c r="BJ32" s="1377"/>
      <c r="BK32" s="1377"/>
      <c r="BL32" s="1377"/>
      <c r="BM32" s="1377"/>
      <c r="BN32" s="1377"/>
      <c r="BO32" s="1377"/>
      <c r="BP32" s="1377"/>
      <c r="BQ32" s="1377"/>
      <c r="BR32" s="1377"/>
      <c r="BS32" s="1377"/>
      <c r="BT32" s="1377"/>
      <c r="BU32" s="1377"/>
      <c r="BV32" s="1377"/>
      <c r="BW32" s="1377"/>
      <c r="BX32" s="1377"/>
      <c r="BY32" s="1377"/>
      <c r="BZ32" s="1377"/>
      <c r="CA32" s="1377"/>
      <c r="CB32" s="1377"/>
      <c r="CC32" s="1377"/>
      <c r="CD32" s="1377"/>
      <c r="CE32" s="1377"/>
      <c r="CF32" s="1377"/>
      <c r="CG32" s="1377"/>
      <c r="CH32" s="1377"/>
      <c r="CI32" s="1377"/>
      <c r="CJ32" s="1377"/>
      <c r="CK32" s="1377"/>
      <c r="CL32" s="1377"/>
      <c r="CM32" s="1377"/>
      <c r="CN32" s="1377"/>
    </row>
    <row r="33" spans="2:92" ht="17" customHeight="1">
      <c r="B33" s="1374" t="s">
        <v>769</v>
      </c>
      <c r="C33"/>
      <c r="D33"/>
      <c r="E33"/>
      <c r="F33"/>
      <c r="G33"/>
      <c r="H33"/>
      <c r="I33"/>
      <c r="J33"/>
      <c r="K33"/>
      <c r="L33"/>
      <c r="M33"/>
      <c r="O33" s="1374" t="s">
        <v>729</v>
      </c>
      <c r="P33" s="1374"/>
      <c r="Q33" s="1374"/>
      <c r="R33" s="1374"/>
      <c r="S33" s="1374"/>
      <c r="T33" s="1374"/>
      <c r="U33" s="1374"/>
      <c r="V33" s="1374"/>
      <c r="W33" s="1374"/>
      <c r="X33" s="1374"/>
      <c r="Y33" s="1374"/>
      <c r="Z33" s="1374"/>
      <c r="AA33" s="1374"/>
      <c r="AB33" s="1374"/>
      <c r="AC33" s="1374"/>
      <c r="AD33" s="1374"/>
      <c r="AE33" s="1374"/>
      <c r="AF33" s="1374"/>
      <c r="AG33" s="1374"/>
      <c r="AH33" s="1374"/>
      <c r="AI33" s="1374"/>
      <c r="AJ33" s="1374"/>
      <c r="AK33" s="1374"/>
      <c r="AL33" s="1374"/>
      <c r="AM33" s="1374"/>
      <c r="AN33" s="1374"/>
      <c r="AO33" s="1374"/>
      <c r="AP33" s="1374"/>
      <c r="AQ33" s="1374"/>
      <c r="AR33" s="1374"/>
      <c r="AS33" s="1374"/>
      <c r="AT33" s="1374"/>
      <c r="AU33" s="1374"/>
      <c r="AV33" s="1374"/>
      <c r="AW33" s="1374"/>
      <c r="AX33" s="1374"/>
      <c r="AY33" s="1374"/>
      <c r="AZ33" s="1374"/>
      <c r="BA33" s="1374"/>
      <c r="BB33" s="1374"/>
      <c r="BC33" s="1374"/>
      <c r="BD33" s="1374"/>
      <c r="BE33" s="1374"/>
      <c r="BF33" s="1374"/>
      <c r="BG33" s="1374"/>
      <c r="BH33" s="1374"/>
      <c r="BI33" s="1374"/>
      <c r="BJ33" s="1374"/>
      <c r="BK33" s="1374"/>
      <c r="BL33" s="1374"/>
      <c r="BM33" s="1374"/>
      <c r="BN33" s="1374"/>
      <c r="BO33" s="1374"/>
      <c r="BP33" s="1374"/>
      <c r="BQ33" s="1374"/>
      <c r="BR33" s="1374"/>
      <c r="BS33" s="1374"/>
      <c r="BT33" s="1374"/>
      <c r="BU33" s="1374"/>
      <c r="BV33" s="1374"/>
      <c r="BW33" s="1374"/>
      <c r="BX33" s="1374"/>
      <c r="BY33" s="1374"/>
      <c r="BZ33" s="1374"/>
      <c r="CA33" s="1374"/>
      <c r="CB33" s="1374"/>
      <c r="CC33" s="1374"/>
      <c r="CD33" s="1374"/>
      <c r="CE33" s="1374"/>
      <c r="CF33" s="1374"/>
      <c r="CG33" s="1374"/>
      <c r="CH33" s="1374"/>
      <c r="CI33" s="1374"/>
      <c r="CJ33" s="1374"/>
      <c r="CK33" s="1374"/>
      <c r="CL33" s="1374"/>
      <c r="CM33" s="1374"/>
      <c r="CN33" s="1374"/>
    </row>
    <row r="34" spans="2:92" ht="17" customHeight="1">
      <c r="B34" s="1374"/>
      <c r="C34"/>
      <c r="D34"/>
      <c r="E34"/>
      <c r="F34"/>
      <c r="G34"/>
      <c r="H34"/>
      <c r="I34"/>
      <c r="J34"/>
      <c r="K34"/>
      <c r="L34"/>
      <c r="M34"/>
      <c r="O34" s="1374" t="s">
        <v>730</v>
      </c>
      <c r="P34" s="1374"/>
      <c r="Q34" s="1374"/>
      <c r="R34" s="1374"/>
      <c r="S34" s="1374"/>
      <c r="T34" s="1374"/>
      <c r="U34" s="1374"/>
      <c r="V34" s="1374"/>
      <c r="W34" s="1374"/>
      <c r="X34" s="1374"/>
      <c r="Y34" s="1374"/>
      <c r="Z34" s="1374"/>
      <c r="AA34" s="1374"/>
      <c r="AB34" s="1374"/>
      <c r="AC34" s="1374"/>
      <c r="AD34" s="1374"/>
      <c r="AE34" s="1374"/>
      <c r="AF34" s="1374"/>
      <c r="AG34" s="1374"/>
      <c r="AH34" s="1374"/>
      <c r="AI34" s="1374"/>
      <c r="AJ34" s="1374"/>
      <c r="AK34" s="1374"/>
      <c r="AL34" s="1374"/>
      <c r="AM34" s="1374"/>
      <c r="AN34" s="1374"/>
      <c r="AO34" s="1374"/>
      <c r="AP34" s="1374"/>
      <c r="AQ34" s="1374"/>
      <c r="AR34" s="1374"/>
      <c r="AS34" s="1374"/>
      <c r="AT34" s="1374"/>
      <c r="AU34" s="1374"/>
      <c r="AV34" s="1374"/>
      <c r="AW34" s="1374"/>
      <c r="AX34" s="1374"/>
      <c r="AY34" s="1374"/>
      <c r="AZ34" s="1374"/>
      <c r="BA34" s="1374"/>
      <c r="BB34" s="1374"/>
      <c r="BC34" s="1374"/>
      <c r="BD34" s="1374"/>
      <c r="BE34" s="1374"/>
      <c r="BF34" s="1374"/>
      <c r="BG34" s="1374"/>
      <c r="BH34" s="1374"/>
      <c r="BI34" s="1374"/>
      <c r="BJ34" s="1374"/>
      <c r="BK34" s="1374"/>
      <c r="BL34" s="1374"/>
      <c r="BM34" s="1374"/>
      <c r="BN34" s="1374"/>
      <c r="BO34" s="1374"/>
      <c r="BP34" s="1374"/>
      <c r="BQ34" s="1374"/>
      <c r="BR34" s="1374"/>
      <c r="BS34" s="1374"/>
      <c r="BT34" s="1374"/>
      <c r="BU34" s="1374"/>
      <c r="BV34" s="1374"/>
      <c r="BW34" s="1374"/>
      <c r="BX34" s="1374"/>
      <c r="BY34" s="1374"/>
      <c r="BZ34" s="1374"/>
      <c r="CA34" s="1374"/>
      <c r="CB34" s="1374"/>
      <c r="CC34" s="1374"/>
      <c r="CD34" s="1374"/>
      <c r="CE34" s="1374"/>
      <c r="CF34" s="1374"/>
      <c r="CG34" s="1374"/>
      <c r="CH34" s="1374"/>
      <c r="CI34" s="1374"/>
      <c r="CJ34" s="1374"/>
      <c r="CK34" s="1374"/>
      <c r="CL34" s="1374"/>
      <c r="CM34" s="1374"/>
      <c r="CN34" s="1374"/>
    </row>
    <row r="35" spans="2:92" ht="17" customHeight="1">
      <c r="B35" s="1377" t="s">
        <v>762</v>
      </c>
      <c r="C35"/>
      <c r="D35"/>
      <c r="E35"/>
      <c r="F35"/>
      <c r="G35"/>
      <c r="H35"/>
      <c r="I35"/>
      <c r="J35"/>
      <c r="K35"/>
      <c r="L35"/>
      <c r="M35"/>
      <c r="O35" s="1374" t="s">
        <v>731</v>
      </c>
      <c r="P35" s="1374"/>
      <c r="Q35" s="1374"/>
      <c r="R35" s="1374"/>
      <c r="S35" s="1374"/>
      <c r="T35" s="1374"/>
      <c r="U35" s="1374"/>
      <c r="V35" s="1374"/>
      <c r="W35" s="1374"/>
      <c r="X35" s="1374"/>
      <c r="Y35" s="1374"/>
      <c r="Z35" s="1374"/>
      <c r="AA35" s="1374"/>
      <c r="AB35" s="1374"/>
      <c r="AC35" s="1374"/>
      <c r="AD35" s="1374"/>
      <c r="AE35" s="1374"/>
      <c r="AF35" s="1374"/>
      <c r="AG35" s="1374"/>
      <c r="AH35" s="1374"/>
      <c r="AI35" s="1374"/>
      <c r="AJ35" s="1374"/>
      <c r="AK35" s="1374"/>
      <c r="AL35" s="1374"/>
      <c r="AM35" s="1374"/>
      <c r="AN35" s="1374"/>
      <c r="AO35" s="1374"/>
      <c r="AP35" s="1374"/>
      <c r="AQ35" s="1374"/>
      <c r="AR35" s="1374"/>
      <c r="AS35" s="1374"/>
      <c r="AT35" s="1374"/>
      <c r="AU35" s="1374"/>
      <c r="AV35" s="1374"/>
      <c r="AW35" s="1374"/>
      <c r="AX35" s="1374"/>
      <c r="AY35" s="1374"/>
      <c r="AZ35" s="1374"/>
      <c r="BA35" s="1374"/>
      <c r="BB35" s="1374"/>
      <c r="BC35" s="1374"/>
      <c r="BD35" s="1374"/>
      <c r="BE35" s="1374"/>
      <c r="BF35" s="1374"/>
      <c r="BG35" s="1374"/>
      <c r="BH35" s="1374"/>
      <c r="BI35" s="1374"/>
      <c r="BJ35" s="1374"/>
      <c r="BK35" s="1374"/>
      <c r="BL35" s="1374"/>
      <c r="BM35" s="1374"/>
      <c r="BN35" s="1374"/>
      <c r="BO35" s="1374"/>
      <c r="BP35" s="1374"/>
      <c r="BQ35" s="1374"/>
      <c r="BR35" s="1374"/>
      <c r="BS35" s="1374"/>
      <c r="BT35" s="1374"/>
      <c r="BU35" s="1374"/>
      <c r="BV35" s="1374"/>
      <c r="BW35" s="1374"/>
      <c r="BX35" s="1374"/>
      <c r="BY35" s="1374"/>
      <c r="BZ35" s="1374"/>
      <c r="CA35" s="1374"/>
      <c r="CB35" s="1374"/>
      <c r="CC35" s="1374"/>
      <c r="CD35" s="1374"/>
      <c r="CE35" s="1374"/>
      <c r="CF35" s="1374"/>
      <c r="CG35" s="1374"/>
      <c r="CH35" s="1374"/>
      <c r="CI35" s="1374"/>
      <c r="CJ35" s="1374"/>
      <c r="CK35" s="1374"/>
      <c r="CL35" s="1374"/>
      <c r="CM35" s="1374"/>
      <c r="CN35" s="1374"/>
    </row>
    <row r="36" spans="2:92" ht="17" customHeight="1">
      <c r="B36" s="1374" t="s">
        <v>763</v>
      </c>
      <c r="C36"/>
      <c r="D36"/>
      <c r="E36"/>
      <c r="F36"/>
      <c r="G36"/>
      <c r="H36"/>
      <c r="I36"/>
      <c r="J36"/>
      <c r="K36"/>
      <c r="L36"/>
      <c r="M36"/>
      <c r="O36" s="1374" t="s">
        <v>732</v>
      </c>
      <c r="P36" s="1374"/>
      <c r="Q36" s="1374"/>
      <c r="R36" s="1374"/>
      <c r="S36" s="1374"/>
      <c r="T36" s="1374"/>
      <c r="U36" s="1374"/>
      <c r="V36" s="1374"/>
      <c r="W36" s="1374"/>
      <c r="X36" s="1374"/>
      <c r="Y36" s="1374"/>
      <c r="Z36" s="1374"/>
      <c r="AA36" s="1374"/>
      <c r="AB36" s="1374"/>
      <c r="AC36" s="1374"/>
      <c r="AD36" s="1374"/>
      <c r="AE36" s="1374"/>
      <c r="AF36" s="1374"/>
      <c r="AG36" s="1374"/>
      <c r="AH36" s="1374"/>
      <c r="AI36" s="1374"/>
      <c r="AJ36" s="1374"/>
      <c r="AK36" s="1374"/>
      <c r="AL36" s="1374"/>
      <c r="AM36" s="1374"/>
      <c r="AN36" s="1374"/>
      <c r="AO36" s="1374"/>
      <c r="AP36" s="1374"/>
      <c r="AQ36" s="1374"/>
      <c r="AR36" s="1374"/>
      <c r="AS36" s="1374"/>
      <c r="AT36" s="1374"/>
      <c r="AU36" s="1374"/>
      <c r="AV36" s="1374"/>
      <c r="AW36" s="1374"/>
      <c r="AX36" s="1374"/>
      <c r="AY36" s="1374"/>
      <c r="AZ36" s="1374"/>
      <c r="BA36" s="1374"/>
      <c r="BB36" s="1374"/>
      <c r="BC36" s="1374"/>
      <c r="BD36" s="1374"/>
      <c r="BE36" s="1374"/>
      <c r="BF36" s="1374"/>
      <c r="BG36" s="1374"/>
      <c r="BH36" s="1374"/>
      <c r="BI36" s="1374"/>
      <c r="BJ36" s="1374"/>
      <c r="BK36" s="1374"/>
      <c r="BL36" s="1374"/>
      <c r="BM36" s="1374"/>
      <c r="BN36" s="1374"/>
      <c r="BO36" s="1374"/>
      <c r="BP36" s="1374"/>
      <c r="BQ36" s="1374"/>
      <c r="BR36" s="1374"/>
      <c r="BS36" s="1374"/>
      <c r="BT36" s="1374"/>
      <c r="BU36" s="1374"/>
      <c r="BV36" s="1374"/>
      <c r="BW36" s="1374"/>
      <c r="BX36" s="1374"/>
      <c r="BY36" s="1374"/>
      <c r="BZ36" s="1374"/>
      <c r="CA36" s="1374"/>
      <c r="CB36" s="1374"/>
      <c r="CC36" s="1374"/>
      <c r="CD36" s="1374"/>
      <c r="CE36" s="1374"/>
      <c r="CF36" s="1374"/>
      <c r="CG36" s="1374"/>
      <c r="CH36" s="1374"/>
      <c r="CI36" s="1374"/>
      <c r="CJ36" s="1374"/>
      <c r="CK36" s="1374"/>
      <c r="CL36" s="1374"/>
      <c r="CM36" s="1374"/>
      <c r="CN36" s="1374"/>
    </row>
    <row r="37" spans="2:92" ht="17" customHeight="1">
      <c r="B37" s="1374" t="s">
        <v>764</v>
      </c>
      <c r="C37"/>
      <c r="D37"/>
      <c r="E37"/>
      <c r="F37"/>
      <c r="G37"/>
      <c r="H37"/>
      <c r="I37"/>
      <c r="J37"/>
      <c r="K37"/>
      <c r="L37"/>
      <c r="M37"/>
      <c r="O37" s="1374"/>
      <c r="P37" s="1374"/>
      <c r="Q37" s="1374"/>
      <c r="R37" s="1374"/>
      <c r="S37" s="1374"/>
      <c r="T37" s="1374"/>
      <c r="U37" s="1374"/>
      <c r="V37" s="1374"/>
      <c r="W37" s="1374"/>
      <c r="X37" s="1374"/>
      <c r="Y37" s="1374"/>
      <c r="Z37" s="1374"/>
      <c r="AA37" s="1374"/>
      <c r="AB37" s="1374"/>
      <c r="AC37" s="1374"/>
      <c r="AD37" s="1374"/>
      <c r="AE37" s="1374"/>
      <c r="AF37" s="1374"/>
      <c r="AG37" s="1374"/>
      <c r="AH37" s="1374"/>
      <c r="AI37" s="1374"/>
      <c r="AJ37" s="1374"/>
      <c r="AK37" s="1374"/>
      <c r="AL37" s="1374"/>
      <c r="AM37" s="1374"/>
      <c r="AN37" s="1374"/>
      <c r="AO37" s="1374"/>
      <c r="AP37" s="1374"/>
      <c r="AQ37" s="1374"/>
      <c r="AR37" s="1374"/>
      <c r="AS37" s="1374"/>
      <c r="AT37" s="1374"/>
      <c r="AU37" s="1374"/>
      <c r="AV37" s="1374"/>
      <c r="AW37" s="1374"/>
      <c r="AX37" s="1374"/>
      <c r="AY37" s="1374"/>
      <c r="AZ37" s="1374"/>
      <c r="BA37" s="1374"/>
      <c r="BB37" s="1374"/>
      <c r="BC37" s="1374"/>
      <c r="BD37" s="1374"/>
      <c r="BE37" s="1374"/>
      <c r="BF37" s="1374"/>
      <c r="BG37" s="1374"/>
      <c r="BH37" s="1374"/>
      <c r="BI37" s="1374"/>
      <c r="BJ37" s="1374"/>
      <c r="BK37" s="1374"/>
      <c r="BL37" s="1374"/>
      <c r="BM37" s="1374"/>
      <c r="BN37" s="1374"/>
      <c r="BO37" s="1374"/>
      <c r="BP37" s="1374"/>
      <c r="BQ37" s="1374"/>
      <c r="BR37" s="1374"/>
      <c r="BS37" s="1374"/>
      <c r="BT37" s="1374"/>
      <c r="BU37" s="1374"/>
      <c r="BV37" s="1374"/>
      <c r="BW37" s="1374"/>
      <c r="BX37" s="1374"/>
      <c r="BY37" s="1374"/>
      <c r="BZ37" s="1374"/>
      <c r="CA37" s="1374"/>
      <c r="CB37" s="1374"/>
      <c r="CC37" s="1374"/>
      <c r="CD37" s="1374"/>
      <c r="CE37" s="1374"/>
      <c r="CF37" s="1374"/>
      <c r="CG37" s="1374"/>
      <c r="CH37" s="1374"/>
      <c r="CI37" s="1374"/>
      <c r="CJ37" s="1374"/>
      <c r="CK37" s="1374"/>
      <c r="CL37" s="1374"/>
      <c r="CM37" s="1374"/>
      <c r="CN37" s="1374"/>
    </row>
    <row r="38" spans="2:92" ht="17" customHeight="1">
      <c r="B38" s="1374" t="s">
        <v>765</v>
      </c>
      <c r="C38"/>
      <c r="D38"/>
      <c r="E38"/>
      <c r="F38"/>
      <c r="G38"/>
      <c r="H38"/>
      <c r="I38"/>
      <c r="J38"/>
      <c r="K38"/>
      <c r="L38"/>
      <c r="M38"/>
      <c r="O38" s="1377" t="s">
        <v>701</v>
      </c>
      <c r="P38" s="1377"/>
      <c r="Q38" s="1377"/>
      <c r="R38" s="1377"/>
      <c r="S38" s="1377"/>
      <c r="T38" s="1377"/>
      <c r="U38" s="1377"/>
      <c r="V38" s="1377"/>
      <c r="W38" s="1377"/>
      <c r="X38" s="1377"/>
      <c r="Y38" s="1377"/>
      <c r="Z38" s="1377"/>
      <c r="AA38" s="1377"/>
      <c r="AB38" s="1377"/>
      <c r="AC38" s="1377"/>
      <c r="AD38" s="1377"/>
      <c r="AE38" s="1377"/>
      <c r="AF38" s="1377"/>
      <c r="AG38" s="1377"/>
      <c r="AH38" s="1377"/>
      <c r="AI38" s="1377"/>
      <c r="AJ38" s="1377"/>
      <c r="AK38" s="1377"/>
      <c r="AL38" s="1377"/>
      <c r="AM38" s="1377"/>
      <c r="AN38" s="1377"/>
      <c r="AO38" s="1377"/>
      <c r="AP38" s="1377"/>
      <c r="AQ38" s="1377"/>
      <c r="AR38" s="1377"/>
      <c r="AS38" s="1377"/>
      <c r="AT38" s="1377"/>
      <c r="AU38" s="1377"/>
      <c r="AV38" s="1377"/>
      <c r="AW38" s="1377"/>
      <c r="AX38" s="1377"/>
      <c r="AY38" s="1377"/>
      <c r="AZ38" s="1377"/>
      <c r="BA38" s="1377"/>
      <c r="BB38" s="1377"/>
      <c r="BC38" s="1377"/>
      <c r="BD38" s="1377"/>
      <c r="BE38" s="1377"/>
      <c r="BF38" s="1377"/>
      <c r="BG38" s="1377"/>
      <c r="BH38" s="1377"/>
      <c r="BI38" s="1377"/>
      <c r="BJ38" s="1377"/>
      <c r="BK38" s="1377"/>
      <c r="BL38" s="1377"/>
      <c r="BM38" s="1377"/>
      <c r="BN38" s="1377"/>
      <c r="BO38" s="1377"/>
      <c r="BP38" s="1377"/>
      <c r="BQ38" s="1377"/>
      <c r="BR38" s="1377"/>
      <c r="BS38" s="1377"/>
      <c r="BT38" s="1377"/>
      <c r="BU38" s="1377"/>
      <c r="BV38" s="1377"/>
      <c r="BW38" s="1377"/>
      <c r="BX38" s="1377"/>
      <c r="BY38" s="1377"/>
      <c r="BZ38" s="1377"/>
      <c r="CA38" s="1377"/>
      <c r="CB38" s="1377"/>
      <c r="CC38" s="1377"/>
      <c r="CD38" s="1377"/>
      <c r="CE38" s="1377"/>
      <c r="CF38" s="1377"/>
      <c r="CG38" s="1377"/>
      <c r="CH38" s="1377"/>
      <c r="CI38" s="1377"/>
      <c r="CJ38" s="1377"/>
      <c r="CK38" s="1377"/>
      <c r="CL38" s="1377"/>
      <c r="CM38" s="1377"/>
      <c r="CN38" s="1377"/>
    </row>
    <row r="39" spans="2:92" ht="17" customHeight="1">
      <c r="B39" s="1374"/>
      <c r="C39"/>
      <c r="D39"/>
      <c r="E39"/>
      <c r="F39"/>
      <c r="G39"/>
      <c r="H39"/>
      <c r="I39"/>
      <c r="J39"/>
      <c r="K39"/>
      <c r="L39"/>
      <c r="M39"/>
      <c r="O39" s="1374" t="s">
        <v>702</v>
      </c>
      <c r="P39" s="1374"/>
      <c r="Q39" s="1374"/>
      <c r="R39" s="1374"/>
      <c r="S39" s="1374"/>
      <c r="T39" s="1374"/>
      <c r="U39" s="1374"/>
      <c r="V39" s="1374"/>
      <c r="W39" s="1374"/>
      <c r="X39" s="1374"/>
      <c r="Y39" s="1374"/>
      <c r="Z39" s="1374"/>
      <c r="AA39" s="1374"/>
      <c r="AB39" s="1374"/>
      <c r="AC39" s="1374"/>
      <c r="AD39" s="1374"/>
      <c r="AE39" s="1374"/>
      <c r="AF39" s="1374"/>
      <c r="AG39" s="1374"/>
      <c r="AH39" s="1374"/>
      <c r="AI39" s="1374"/>
      <c r="AJ39" s="1374"/>
      <c r="AK39" s="1374"/>
      <c r="AL39" s="1374"/>
      <c r="AM39" s="1374"/>
      <c r="AN39" s="1374"/>
      <c r="AO39" s="1374"/>
      <c r="AP39" s="1374"/>
      <c r="AQ39" s="1374"/>
      <c r="AR39" s="1374"/>
      <c r="AS39" s="1374"/>
      <c r="AT39" s="1374"/>
      <c r="AU39" s="1374"/>
      <c r="AV39" s="1374"/>
      <c r="AW39" s="1374"/>
      <c r="AX39" s="1374"/>
      <c r="AY39" s="1374"/>
      <c r="AZ39" s="1374"/>
      <c r="BA39" s="1374"/>
      <c r="BB39" s="1374"/>
      <c r="BC39" s="1374"/>
      <c r="BD39" s="1374"/>
      <c r="BE39" s="1374"/>
      <c r="BF39" s="1374"/>
      <c r="BG39" s="1374"/>
      <c r="BH39" s="1374"/>
      <c r="BI39" s="1374"/>
      <c r="BJ39" s="1374"/>
      <c r="BK39" s="1374"/>
      <c r="BL39" s="1374"/>
      <c r="BM39" s="1374"/>
      <c r="BN39" s="1374"/>
      <c r="BO39" s="1374"/>
      <c r="BP39" s="1374"/>
      <c r="BQ39" s="1374"/>
      <c r="BR39" s="1374"/>
      <c r="BS39" s="1374"/>
      <c r="BT39" s="1374"/>
      <c r="BU39" s="1374"/>
      <c r="BV39" s="1374"/>
      <c r="BW39" s="1374"/>
      <c r="BX39" s="1374"/>
      <c r="BY39" s="1374"/>
      <c r="BZ39" s="1374"/>
      <c r="CA39" s="1374"/>
      <c r="CB39" s="1374"/>
      <c r="CC39" s="1374"/>
      <c r="CD39" s="1374"/>
      <c r="CE39" s="1374"/>
      <c r="CF39" s="1374"/>
      <c r="CG39" s="1374"/>
      <c r="CH39" s="1374"/>
      <c r="CI39" s="1374"/>
      <c r="CJ39" s="1374"/>
      <c r="CK39" s="1374"/>
      <c r="CL39" s="1374"/>
      <c r="CM39" s="1374"/>
      <c r="CN39" s="1374"/>
    </row>
    <row r="40" spans="2:92" ht="17" customHeight="1">
      <c r="B40" s="1377" t="s">
        <v>758</v>
      </c>
      <c r="C40"/>
      <c r="D40"/>
      <c r="E40"/>
      <c r="F40"/>
      <c r="G40"/>
      <c r="H40"/>
      <c r="I40"/>
      <c r="J40"/>
      <c r="K40"/>
      <c r="L40"/>
      <c r="M40"/>
      <c r="O40" s="1374" t="s">
        <v>733</v>
      </c>
      <c r="P40" s="1374"/>
      <c r="Q40" s="1374"/>
      <c r="R40" s="1374"/>
      <c r="S40" s="1374"/>
      <c r="T40" s="1374"/>
      <c r="U40" s="1374"/>
      <c r="V40" s="1374"/>
      <c r="W40" s="1374"/>
      <c r="X40" s="1374"/>
      <c r="Y40" s="1374"/>
      <c r="Z40" s="1374"/>
      <c r="AA40" s="1374"/>
      <c r="AB40" s="1374"/>
      <c r="AC40" s="1374"/>
      <c r="AD40" s="1374"/>
      <c r="AE40" s="1374"/>
      <c r="AF40" s="1374"/>
      <c r="AG40" s="1374"/>
      <c r="AH40" s="1374"/>
      <c r="AI40" s="1374"/>
      <c r="AJ40" s="1374"/>
      <c r="AK40" s="1374"/>
      <c r="AL40" s="1374"/>
      <c r="AM40" s="1374"/>
      <c r="AN40" s="1374"/>
      <c r="AO40" s="1374"/>
      <c r="AP40" s="1374"/>
      <c r="AQ40" s="1374"/>
      <c r="AR40" s="1374"/>
      <c r="AS40" s="1374"/>
      <c r="AT40" s="1374"/>
      <c r="AU40" s="1374"/>
      <c r="AV40" s="1374"/>
      <c r="AW40" s="1374"/>
      <c r="AX40" s="1374"/>
      <c r="AY40" s="1374"/>
      <c r="AZ40" s="1374"/>
      <c r="BA40" s="1374"/>
      <c r="BB40" s="1374"/>
      <c r="BC40" s="1374"/>
      <c r="BD40" s="1374"/>
      <c r="BE40" s="1374"/>
      <c r="BF40" s="1374"/>
      <c r="BG40" s="1374"/>
      <c r="BH40" s="1374"/>
      <c r="BI40" s="1374"/>
      <c r="BJ40" s="1374"/>
      <c r="BK40" s="1374"/>
      <c r="BL40" s="1374"/>
      <c r="BM40" s="1374"/>
      <c r="BN40" s="1374"/>
      <c r="BO40" s="1374"/>
      <c r="BP40" s="1374"/>
      <c r="BQ40" s="1374"/>
      <c r="BR40" s="1374"/>
      <c r="BS40" s="1374"/>
      <c r="BT40" s="1374"/>
      <c r="BU40" s="1374"/>
      <c r="BV40" s="1374"/>
      <c r="BW40" s="1374"/>
      <c r="BX40" s="1374"/>
      <c r="BY40" s="1374"/>
      <c r="BZ40" s="1374"/>
      <c r="CA40" s="1374"/>
      <c r="CB40" s="1374"/>
      <c r="CC40" s="1374"/>
      <c r="CD40" s="1374"/>
      <c r="CE40" s="1374"/>
      <c r="CF40" s="1374"/>
      <c r="CG40" s="1374"/>
      <c r="CH40" s="1374"/>
      <c r="CI40" s="1374"/>
      <c r="CJ40" s="1374"/>
      <c r="CK40" s="1374"/>
      <c r="CL40" s="1374"/>
      <c r="CM40" s="1374"/>
      <c r="CN40" s="1374"/>
    </row>
    <row r="41" spans="2:92" ht="17" customHeight="1">
      <c r="B41" s="1374" t="s">
        <v>759</v>
      </c>
      <c r="C41"/>
      <c r="D41"/>
      <c r="E41"/>
      <c r="F41"/>
      <c r="G41"/>
      <c r="H41"/>
      <c r="I41"/>
      <c r="J41"/>
      <c r="K41"/>
      <c r="L41"/>
      <c r="M41"/>
      <c r="O41" s="1374" t="s">
        <v>734</v>
      </c>
      <c r="P41" s="1374"/>
      <c r="Q41" s="1374"/>
      <c r="R41" s="1374"/>
      <c r="S41" s="1374"/>
      <c r="T41" s="1374"/>
      <c r="U41" s="1374"/>
      <c r="V41" s="1374"/>
      <c r="W41" s="1374"/>
      <c r="X41" s="1374"/>
      <c r="Y41" s="1374"/>
      <c r="Z41" s="1374"/>
      <c r="AA41" s="1374"/>
      <c r="AB41" s="1374"/>
      <c r="AC41" s="1374"/>
      <c r="AD41" s="1374"/>
      <c r="AE41" s="1374"/>
      <c r="AF41" s="1374"/>
      <c r="AG41" s="1374"/>
      <c r="AH41" s="1374"/>
      <c r="AI41" s="1374"/>
      <c r="AJ41" s="1374"/>
      <c r="AK41" s="1374"/>
      <c r="AL41" s="1374"/>
      <c r="AM41" s="1374"/>
      <c r="AN41" s="1374"/>
      <c r="AO41" s="1374"/>
      <c r="AP41" s="1374"/>
      <c r="AQ41" s="1374"/>
      <c r="AR41" s="1374"/>
      <c r="AS41" s="1374"/>
      <c r="AT41" s="1374"/>
      <c r="AU41" s="1374"/>
      <c r="AV41" s="1374"/>
      <c r="AW41" s="1374"/>
      <c r="AX41" s="1374"/>
      <c r="AY41" s="1374"/>
      <c r="AZ41" s="1374"/>
      <c r="BA41" s="1374"/>
      <c r="BB41" s="1374"/>
      <c r="BC41" s="1374"/>
      <c r="BD41" s="1374"/>
      <c r="BE41" s="1374"/>
      <c r="BF41" s="1374"/>
      <c r="BG41" s="1374"/>
      <c r="BH41" s="1374"/>
      <c r="BI41" s="1374"/>
      <c r="BJ41" s="1374"/>
      <c r="BK41" s="1374"/>
      <c r="BL41" s="1374"/>
      <c r="BM41" s="1374"/>
      <c r="BN41" s="1374"/>
      <c r="BO41" s="1374"/>
      <c r="BP41" s="1374"/>
      <c r="BQ41" s="1374"/>
      <c r="BR41" s="1374"/>
      <c r="BS41" s="1374"/>
      <c r="BT41" s="1374"/>
      <c r="BU41" s="1374"/>
      <c r="BV41" s="1374"/>
      <c r="BW41" s="1374"/>
      <c r="BX41" s="1374"/>
      <c r="BY41" s="1374"/>
      <c r="BZ41" s="1374"/>
      <c r="CA41" s="1374"/>
      <c r="CB41" s="1374"/>
      <c r="CC41" s="1374"/>
      <c r="CD41" s="1374"/>
      <c r="CE41" s="1374"/>
      <c r="CF41" s="1374"/>
      <c r="CG41" s="1374"/>
      <c r="CH41" s="1374"/>
      <c r="CI41" s="1374"/>
      <c r="CJ41" s="1374"/>
      <c r="CK41" s="1374"/>
      <c r="CL41" s="1374"/>
      <c r="CM41" s="1374"/>
      <c r="CN41" s="1374"/>
    </row>
    <row r="42" spans="2:92" ht="17" customHeight="1">
      <c r="B42" s="1374" t="s">
        <v>760</v>
      </c>
      <c r="C42"/>
      <c r="D42"/>
      <c r="E42"/>
      <c r="F42"/>
      <c r="G42"/>
      <c r="H42"/>
      <c r="I42"/>
      <c r="J42"/>
      <c r="K42"/>
      <c r="L42"/>
      <c r="M42"/>
      <c r="N42" s="1372"/>
      <c r="O42" s="1374" t="s">
        <v>735</v>
      </c>
      <c r="P42" s="1374"/>
      <c r="Q42" s="1374"/>
      <c r="R42" s="1374"/>
      <c r="S42" s="1374"/>
      <c r="T42" s="1374"/>
      <c r="U42" s="1374"/>
      <c r="V42" s="1374"/>
      <c r="W42" s="1374"/>
      <c r="X42" s="1374"/>
      <c r="Y42" s="1374"/>
      <c r="Z42" s="1374"/>
      <c r="AA42" s="1374"/>
      <c r="AB42" s="1374"/>
      <c r="AC42" s="1374"/>
      <c r="AD42" s="1374"/>
      <c r="AE42" s="1374"/>
      <c r="AF42" s="1374"/>
      <c r="AG42" s="1374"/>
      <c r="AH42" s="1374"/>
      <c r="AI42" s="1374"/>
      <c r="AJ42" s="1374"/>
      <c r="AK42" s="1374"/>
      <c r="AL42" s="1374"/>
      <c r="AM42" s="1374"/>
      <c r="AN42" s="1374"/>
      <c r="AO42" s="1374"/>
      <c r="AP42" s="1374"/>
      <c r="AQ42" s="1374"/>
      <c r="AR42" s="1374"/>
      <c r="AS42" s="1374"/>
      <c r="AT42" s="1374"/>
      <c r="AU42" s="1374"/>
      <c r="AV42" s="1374"/>
      <c r="AW42" s="1374"/>
      <c r="AX42" s="1374"/>
      <c r="AY42" s="1374"/>
      <c r="AZ42" s="1374"/>
      <c r="BA42" s="1374"/>
      <c r="BB42" s="1374"/>
      <c r="BC42" s="1374"/>
      <c r="BD42" s="1374"/>
      <c r="BE42" s="1374"/>
      <c r="BF42" s="1374"/>
      <c r="BG42" s="1374"/>
      <c r="BH42" s="1374"/>
      <c r="BI42" s="1374"/>
      <c r="BJ42" s="1374"/>
      <c r="BK42" s="1374"/>
      <c r="BL42" s="1374"/>
      <c r="BM42" s="1374"/>
      <c r="BN42" s="1374"/>
      <c r="BO42" s="1374"/>
      <c r="BP42" s="1374"/>
      <c r="BQ42" s="1374"/>
      <c r="BR42" s="1374"/>
      <c r="BS42" s="1374"/>
      <c r="BT42" s="1374"/>
      <c r="BU42" s="1374"/>
      <c r="BV42" s="1374"/>
      <c r="BW42" s="1374"/>
      <c r="BX42" s="1374"/>
      <c r="BY42" s="1374"/>
      <c r="BZ42" s="1374"/>
      <c r="CA42" s="1374"/>
      <c r="CB42" s="1374"/>
      <c r="CC42" s="1374"/>
      <c r="CD42" s="1374"/>
      <c r="CE42" s="1374"/>
      <c r="CF42" s="1374"/>
      <c r="CG42" s="1374"/>
      <c r="CH42" s="1374"/>
      <c r="CI42" s="1374"/>
      <c r="CJ42" s="1374"/>
      <c r="CK42" s="1374"/>
      <c r="CL42" s="1374"/>
      <c r="CM42" s="1374"/>
      <c r="CN42" s="1374"/>
    </row>
    <row r="43" spans="2:92" ht="17" customHeight="1">
      <c r="B43" s="1374" t="s">
        <v>761</v>
      </c>
      <c r="C43"/>
      <c r="D43"/>
      <c r="E43"/>
      <c r="F43"/>
      <c r="G43"/>
      <c r="H43"/>
      <c r="I43"/>
      <c r="J43"/>
      <c r="K43"/>
      <c r="L43"/>
      <c r="M43"/>
    </row>
    <row r="44" spans="2:92" ht="17" customHeight="1">
      <c r="C44"/>
      <c r="D44"/>
      <c r="E44"/>
      <c r="F44"/>
      <c r="G44"/>
      <c r="H44"/>
      <c r="I44"/>
      <c r="J44"/>
      <c r="K44"/>
      <c r="L44"/>
      <c r="M44"/>
      <c r="O44" s="1377" t="s">
        <v>707</v>
      </c>
      <c r="P44" s="1377"/>
      <c r="Q44" s="1377"/>
      <c r="R44" s="1377"/>
      <c r="S44" s="1377"/>
      <c r="T44" s="1377"/>
      <c r="U44" s="1377"/>
      <c r="V44" s="1377"/>
      <c r="W44" s="1377"/>
      <c r="X44" s="1377"/>
      <c r="Y44" s="1377"/>
      <c r="Z44" s="1377"/>
      <c r="AA44" s="1377"/>
      <c r="AB44" s="1377"/>
      <c r="AC44" s="1377"/>
      <c r="AD44" s="1377"/>
      <c r="AE44" s="1377"/>
      <c r="AF44" s="1377"/>
      <c r="AG44" s="1377"/>
      <c r="AH44" s="1377"/>
      <c r="AI44" s="1377"/>
      <c r="AJ44" s="1377"/>
      <c r="AK44" s="1377"/>
      <c r="AL44" s="1377"/>
      <c r="AM44" s="1377"/>
      <c r="AN44" s="1377"/>
      <c r="AO44" s="1377"/>
      <c r="AP44" s="1377"/>
      <c r="AQ44" s="1377"/>
      <c r="AR44" s="1377"/>
      <c r="AS44" s="1377"/>
      <c r="AT44" s="1377"/>
      <c r="AU44" s="1377"/>
      <c r="AV44" s="1377"/>
      <c r="AW44" s="1377"/>
      <c r="AX44" s="1377"/>
      <c r="AY44" s="1377"/>
      <c r="AZ44" s="1377"/>
      <c r="BA44" s="1377"/>
      <c r="BB44" s="1377"/>
      <c r="BC44" s="1377"/>
      <c r="BD44" s="1377"/>
      <c r="BE44" s="1377"/>
      <c r="BF44" s="1377"/>
      <c r="BG44" s="1377"/>
      <c r="BH44" s="1377"/>
      <c r="BI44" s="1377"/>
      <c r="BJ44" s="1377"/>
      <c r="BK44" s="1377"/>
      <c r="BL44" s="1377"/>
      <c r="BM44" s="1377"/>
      <c r="BN44" s="1377"/>
      <c r="BO44" s="1377"/>
      <c r="BP44" s="1377"/>
      <c r="BQ44" s="1377"/>
      <c r="BR44" s="1377"/>
      <c r="BS44" s="1377"/>
      <c r="BT44" s="1377"/>
      <c r="BU44" s="1377"/>
      <c r="BV44" s="1377"/>
      <c r="BW44" s="1377"/>
      <c r="BX44" s="1377"/>
      <c r="BY44" s="1377"/>
      <c r="BZ44" s="1377"/>
      <c r="CA44" s="1377"/>
      <c r="CB44" s="1377"/>
      <c r="CC44" s="1377"/>
      <c r="CD44" s="1377"/>
      <c r="CE44" s="1377"/>
      <c r="CF44" s="1377"/>
      <c r="CG44" s="1377"/>
      <c r="CH44" s="1377"/>
      <c r="CI44" s="1377"/>
      <c r="CJ44" s="1377"/>
      <c r="CK44" s="1377"/>
      <c r="CL44" s="1377"/>
      <c r="CM44" s="1377"/>
      <c r="CN44" s="1377"/>
    </row>
    <row r="45" spans="2:92" ht="17" customHeight="1">
      <c r="B45" s="1377" t="s">
        <v>757</v>
      </c>
      <c r="C45"/>
      <c r="D45"/>
      <c r="E45"/>
      <c r="F45"/>
      <c r="G45"/>
      <c r="H45"/>
      <c r="I45"/>
      <c r="J45"/>
      <c r="K45"/>
      <c r="L45"/>
      <c r="M45"/>
      <c r="O45" s="1374" t="s">
        <v>708</v>
      </c>
      <c r="P45" s="1374"/>
      <c r="Q45" s="1374"/>
      <c r="R45" s="1374"/>
      <c r="S45" s="1374"/>
      <c r="T45" s="1374"/>
      <c r="U45" s="1374"/>
      <c r="V45" s="1374"/>
      <c r="W45" s="1374"/>
      <c r="X45" s="1374"/>
      <c r="Y45" s="1374"/>
      <c r="Z45" s="1374"/>
      <c r="AA45" s="1374"/>
      <c r="AB45" s="1374"/>
      <c r="AC45" s="1374"/>
      <c r="AD45" s="1374"/>
      <c r="AE45" s="1374"/>
      <c r="AF45" s="1374"/>
      <c r="AG45" s="1374"/>
      <c r="AH45" s="1374"/>
      <c r="AI45" s="1374"/>
      <c r="AJ45" s="1374"/>
      <c r="AK45" s="1374"/>
      <c r="AL45" s="1374"/>
      <c r="AM45" s="1374"/>
      <c r="AN45" s="1374"/>
      <c r="AO45" s="1374"/>
      <c r="AP45" s="1374"/>
      <c r="AQ45" s="1374"/>
      <c r="AR45" s="1374"/>
      <c r="AS45" s="1374"/>
      <c r="AT45" s="1374"/>
      <c r="AU45" s="1374"/>
      <c r="AV45" s="1374"/>
      <c r="AW45" s="1374"/>
      <c r="AX45" s="1374"/>
      <c r="AY45" s="1374"/>
      <c r="AZ45" s="1374"/>
      <c r="BA45" s="1374"/>
      <c r="BB45" s="1374"/>
      <c r="BC45" s="1374"/>
      <c r="BD45" s="1374"/>
      <c r="BE45" s="1374"/>
      <c r="BF45" s="1374"/>
      <c r="BG45" s="1374"/>
      <c r="BH45" s="1374"/>
      <c r="BI45" s="1374"/>
      <c r="BJ45" s="1374"/>
      <c r="BK45" s="1374"/>
      <c r="BL45" s="1374"/>
      <c r="BM45" s="1374"/>
      <c r="BN45" s="1374"/>
      <c r="BO45" s="1374"/>
      <c r="BP45" s="1374"/>
      <c r="BQ45" s="1374"/>
      <c r="BR45" s="1374"/>
      <c r="BS45" s="1374"/>
      <c r="BT45" s="1374"/>
      <c r="BU45" s="1374"/>
      <c r="BV45" s="1374"/>
      <c r="BW45" s="1374"/>
      <c r="BX45" s="1374"/>
      <c r="BY45" s="1374"/>
      <c r="BZ45" s="1374"/>
      <c r="CA45" s="1374"/>
      <c r="CB45" s="1374"/>
      <c r="CC45" s="1374"/>
      <c r="CD45" s="1374"/>
      <c r="CE45" s="1374"/>
      <c r="CF45" s="1374"/>
      <c r="CG45" s="1374"/>
      <c r="CH45" s="1374"/>
      <c r="CI45" s="1374"/>
      <c r="CJ45" s="1374"/>
      <c r="CK45" s="1374"/>
      <c r="CL45" s="1374"/>
      <c r="CM45" s="1374"/>
      <c r="CN45" s="1374"/>
    </row>
    <row r="46" spans="2:92" ht="17" customHeight="1">
      <c r="B46" s="1374" t="s">
        <v>711</v>
      </c>
      <c r="C46"/>
      <c r="D46"/>
      <c r="E46"/>
      <c r="F46"/>
      <c r="G46"/>
      <c r="H46"/>
      <c r="I46"/>
      <c r="J46"/>
      <c r="K46"/>
      <c r="L46"/>
      <c r="M46"/>
      <c r="O46" s="1374" t="s">
        <v>724</v>
      </c>
      <c r="P46" s="1374"/>
      <c r="Q46" s="1374"/>
      <c r="R46" s="1374"/>
      <c r="S46" s="1374"/>
      <c r="T46" s="1374"/>
      <c r="U46" s="1374"/>
      <c r="V46" s="1374"/>
      <c r="W46" s="1374"/>
      <c r="X46" s="1374"/>
      <c r="Y46" s="1374"/>
      <c r="Z46" s="1374"/>
      <c r="AA46" s="1374"/>
      <c r="AB46" s="1374"/>
      <c r="AC46" s="1374"/>
      <c r="AD46" s="1374"/>
      <c r="AE46" s="1374"/>
      <c r="AF46" s="1374"/>
      <c r="AG46" s="1374"/>
      <c r="AH46" s="1374"/>
      <c r="AI46" s="1374"/>
      <c r="AJ46" s="1374"/>
      <c r="AK46" s="1374"/>
      <c r="AL46" s="1374"/>
      <c r="AM46" s="1374"/>
      <c r="AN46" s="1374"/>
      <c r="AO46" s="1374"/>
      <c r="AP46" s="1374"/>
      <c r="AQ46" s="1374"/>
      <c r="AR46" s="1374"/>
      <c r="AS46" s="1374"/>
      <c r="AT46" s="1374"/>
      <c r="AU46" s="1374"/>
      <c r="AV46" s="1374"/>
      <c r="AW46" s="1374"/>
      <c r="AX46" s="1374"/>
      <c r="AY46" s="1374"/>
      <c r="AZ46" s="1374"/>
      <c r="BA46" s="1374"/>
      <c r="BB46" s="1374"/>
      <c r="BC46" s="1374"/>
      <c r="BD46" s="1374"/>
      <c r="BE46" s="1374"/>
      <c r="BF46" s="1374"/>
      <c r="BG46" s="1374"/>
      <c r="BH46" s="1374"/>
      <c r="BI46" s="1374"/>
      <c r="BJ46" s="1374"/>
      <c r="BK46" s="1374"/>
      <c r="BL46" s="1374"/>
      <c r="BM46" s="1374"/>
      <c r="BN46" s="1374"/>
      <c r="BO46" s="1374"/>
      <c r="BP46" s="1374"/>
      <c r="BQ46" s="1374"/>
      <c r="BR46" s="1374"/>
      <c r="BS46" s="1374"/>
      <c r="BT46" s="1374"/>
      <c r="BU46" s="1374"/>
      <c r="BV46" s="1374"/>
      <c r="BW46" s="1374"/>
      <c r="BX46" s="1374"/>
      <c r="BY46" s="1374"/>
      <c r="BZ46" s="1374"/>
      <c r="CA46" s="1374"/>
      <c r="CB46" s="1374"/>
      <c r="CC46" s="1374"/>
      <c r="CD46" s="1374"/>
      <c r="CE46" s="1374"/>
      <c r="CF46" s="1374"/>
      <c r="CG46" s="1374"/>
      <c r="CH46" s="1374"/>
      <c r="CI46" s="1374"/>
      <c r="CJ46" s="1374"/>
      <c r="CK46" s="1374"/>
      <c r="CL46" s="1374"/>
      <c r="CM46" s="1374"/>
      <c r="CN46" s="1374"/>
    </row>
    <row r="47" spans="2:92" ht="17" customHeight="1">
      <c r="B47" s="1374" t="s">
        <v>754</v>
      </c>
      <c r="C47"/>
      <c r="D47"/>
      <c r="E47"/>
      <c r="F47"/>
      <c r="G47"/>
      <c r="H47"/>
      <c r="I47"/>
      <c r="J47"/>
      <c r="K47"/>
      <c r="L47"/>
      <c r="M47"/>
      <c r="O47" s="1374" t="s">
        <v>725</v>
      </c>
      <c r="P47" s="1374"/>
      <c r="Q47" s="1374"/>
      <c r="R47" s="1374"/>
      <c r="S47" s="1374"/>
      <c r="T47" s="1374"/>
      <c r="U47" s="1374"/>
      <c r="V47" s="1374"/>
      <c r="W47" s="1374"/>
      <c r="X47" s="1374"/>
      <c r="Y47" s="1374"/>
      <c r="Z47" s="1374"/>
      <c r="AA47" s="1374"/>
      <c r="AB47" s="1374"/>
      <c r="AC47" s="1374"/>
      <c r="AD47" s="1374"/>
      <c r="AE47" s="1374"/>
      <c r="AF47" s="1374"/>
      <c r="AG47" s="1374"/>
      <c r="AH47" s="1374"/>
      <c r="AI47" s="1374"/>
      <c r="AJ47" s="1374"/>
      <c r="AK47" s="1374"/>
      <c r="AL47" s="1374"/>
      <c r="AM47" s="1374"/>
      <c r="AN47" s="1374"/>
      <c r="AO47" s="1374"/>
      <c r="AP47" s="1374"/>
      <c r="AQ47" s="1374"/>
      <c r="AR47" s="1374"/>
      <c r="AS47" s="1374"/>
      <c r="AT47" s="1374"/>
      <c r="AU47" s="1374"/>
      <c r="AV47" s="1374"/>
      <c r="AW47" s="1374"/>
      <c r="AX47" s="1374"/>
      <c r="AY47" s="1374"/>
      <c r="AZ47" s="1374"/>
      <c r="BA47" s="1374"/>
      <c r="BB47" s="1374"/>
      <c r="BC47" s="1374"/>
      <c r="BD47" s="1374"/>
      <c r="BE47" s="1374"/>
      <c r="BF47" s="1374"/>
      <c r="BG47" s="1374"/>
      <c r="BH47" s="1374"/>
      <c r="BI47" s="1374"/>
      <c r="BJ47" s="1374"/>
      <c r="BK47" s="1374"/>
      <c r="BL47" s="1374"/>
      <c r="BM47" s="1374"/>
      <c r="BN47" s="1374"/>
      <c r="BO47" s="1374"/>
      <c r="BP47" s="1374"/>
      <c r="BQ47" s="1374"/>
      <c r="BR47" s="1374"/>
      <c r="BS47" s="1374"/>
      <c r="BT47" s="1374"/>
      <c r="BU47" s="1374"/>
      <c r="BV47" s="1374"/>
      <c r="BW47" s="1374"/>
      <c r="BX47" s="1374"/>
      <c r="BY47" s="1374"/>
      <c r="BZ47" s="1374"/>
      <c r="CA47" s="1374"/>
      <c r="CB47" s="1374"/>
      <c r="CC47" s="1374"/>
      <c r="CD47" s="1374"/>
      <c r="CE47" s="1374"/>
      <c r="CF47" s="1374"/>
      <c r="CG47" s="1374"/>
      <c r="CH47" s="1374"/>
      <c r="CI47" s="1374"/>
      <c r="CJ47" s="1374"/>
      <c r="CK47" s="1374"/>
      <c r="CL47" s="1374"/>
      <c r="CM47" s="1374"/>
      <c r="CN47" s="1374"/>
    </row>
    <row r="48" spans="2:92" ht="17" customHeight="1">
      <c r="B48" s="1374" t="s">
        <v>755</v>
      </c>
      <c r="C48"/>
      <c r="D48"/>
      <c r="E48"/>
      <c r="F48"/>
      <c r="G48"/>
      <c r="H48"/>
      <c r="I48"/>
      <c r="J48"/>
      <c r="K48"/>
      <c r="L48"/>
      <c r="M48"/>
      <c r="N48" s="1372"/>
      <c r="O48" s="1374" t="s">
        <v>726</v>
      </c>
      <c r="P48" s="1374"/>
      <c r="Q48" s="1374"/>
      <c r="R48" s="1374"/>
      <c r="S48" s="1374"/>
      <c r="T48" s="1374"/>
      <c r="U48" s="1374"/>
      <c r="V48" s="1374"/>
      <c r="W48" s="1374"/>
      <c r="X48" s="1374"/>
      <c r="Y48" s="1374"/>
      <c r="Z48" s="1374"/>
      <c r="AA48" s="1374"/>
      <c r="AB48" s="1374"/>
      <c r="AC48" s="1374"/>
      <c r="AD48" s="1374"/>
      <c r="AE48" s="1374"/>
      <c r="AF48" s="1374"/>
      <c r="AG48" s="1374"/>
      <c r="AH48" s="1374"/>
      <c r="AI48" s="1374"/>
      <c r="AJ48" s="1374"/>
      <c r="AK48" s="1374"/>
      <c r="AL48" s="1374"/>
      <c r="AM48" s="1374"/>
      <c r="AN48" s="1374"/>
      <c r="AO48" s="1374"/>
      <c r="AP48" s="1374"/>
      <c r="AQ48" s="1374"/>
      <c r="AR48" s="1374"/>
      <c r="AS48" s="1374"/>
      <c r="AT48" s="1374"/>
      <c r="AU48" s="1374"/>
      <c r="AV48" s="1374"/>
      <c r="AW48" s="1374"/>
      <c r="AX48" s="1374"/>
      <c r="AY48" s="1374"/>
      <c r="AZ48" s="1374"/>
      <c r="BA48" s="1374"/>
      <c r="BB48" s="1374"/>
      <c r="BC48" s="1374"/>
      <c r="BD48" s="1374"/>
      <c r="BE48" s="1374"/>
      <c r="BF48" s="1374"/>
      <c r="BG48" s="1374"/>
      <c r="BH48" s="1374"/>
      <c r="BI48" s="1374"/>
      <c r="BJ48" s="1374"/>
      <c r="BK48" s="1374"/>
      <c r="BL48" s="1374"/>
      <c r="BM48" s="1374"/>
      <c r="BN48" s="1374"/>
      <c r="BO48" s="1374"/>
      <c r="BP48" s="1374"/>
      <c r="BQ48" s="1374"/>
      <c r="BR48" s="1374"/>
      <c r="BS48" s="1374"/>
      <c r="BT48" s="1374"/>
      <c r="BU48" s="1374"/>
      <c r="BV48" s="1374"/>
      <c r="BW48" s="1374"/>
      <c r="BX48" s="1374"/>
      <c r="BY48" s="1374"/>
      <c r="BZ48" s="1374"/>
      <c r="CA48" s="1374"/>
      <c r="CB48" s="1374"/>
      <c r="CC48" s="1374"/>
      <c r="CD48" s="1374"/>
      <c r="CE48" s="1374"/>
      <c r="CF48" s="1374"/>
      <c r="CG48" s="1374"/>
      <c r="CH48" s="1374"/>
      <c r="CI48" s="1374"/>
      <c r="CJ48" s="1374"/>
      <c r="CK48" s="1374"/>
      <c r="CL48" s="1374"/>
      <c r="CM48" s="1374"/>
      <c r="CN48" s="1374"/>
    </row>
    <row r="49" spans="2:92" ht="17" customHeight="1">
      <c r="B49" s="1374" t="s">
        <v>756</v>
      </c>
      <c r="C49"/>
      <c r="D49"/>
      <c r="E49"/>
      <c r="F49"/>
      <c r="G49"/>
      <c r="H49"/>
      <c r="I49"/>
      <c r="J49"/>
      <c r="K49"/>
      <c r="L49"/>
      <c r="M49"/>
      <c r="O49" s="1374" t="s">
        <v>727</v>
      </c>
      <c r="P49" s="1374"/>
      <c r="Q49" s="1374"/>
      <c r="R49" s="1374"/>
      <c r="S49" s="1374"/>
      <c r="T49" s="1374"/>
      <c r="U49" s="1374"/>
      <c r="V49" s="1374"/>
      <c r="W49" s="1374"/>
      <c r="X49" s="1374"/>
      <c r="Y49" s="1374"/>
      <c r="Z49" s="1374"/>
      <c r="AA49" s="1374"/>
      <c r="AB49" s="1374"/>
      <c r="AC49" s="1374"/>
      <c r="AD49" s="1374"/>
      <c r="AE49" s="1374"/>
      <c r="AF49" s="1374"/>
      <c r="AG49" s="1374"/>
      <c r="AH49" s="1374"/>
      <c r="AI49" s="1374"/>
      <c r="AJ49" s="1374"/>
      <c r="AK49" s="1374"/>
      <c r="AL49" s="1374"/>
      <c r="AM49" s="1374"/>
      <c r="AN49" s="1374"/>
      <c r="AO49" s="1374"/>
      <c r="AP49" s="1374"/>
      <c r="AQ49" s="1374"/>
      <c r="AR49" s="1374"/>
      <c r="AS49" s="1374"/>
      <c r="AT49" s="1374"/>
      <c r="AU49" s="1374"/>
      <c r="AV49" s="1374"/>
      <c r="AW49" s="1374"/>
      <c r="AX49" s="1374"/>
      <c r="AY49" s="1374"/>
      <c r="AZ49" s="1374"/>
      <c r="BA49" s="1374"/>
      <c r="BB49" s="1374"/>
      <c r="BC49" s="1374"/>
      <c r="BD49" s="1374"/>
      <c r="BE49" s="1374"/>
      <c r="BF49" s="1374"/>
      <c r="BG49" s="1374"/>
      <c r="BH49" s="1374"/>
      <c r="BI49" s="1374"/>
      <c r="BJ49" s="1374"/>
      <c r="BK49" s="1374"/>
      <c r="BL49" s="1374"/>
      <c r="BM49" s="1374"/>
      <c r="BN49" s="1374"/>
      <c r="BO49" s="1374"/>
      <c r="BP49" s="1374"/>
      <c r="BQ49" s="1374"/>
      <c r="BR49" s="1374"/>
      <c r="BS49" s="1374"/>
      <c r="BT49" s="1374"/>
      <c r="BU49" s="1374"/>
      <c r="BV49" s="1374"/>
      <c r="BW49" s="1374"/>
      <c r="BX49" s="1374"/>
      <c r="BY49" s="1374"/>
      <c r="BZ49" s="1374"/>
      <c r="CA49" s="1374"/>
      <c r="CB49" s="1374"/>
      <c r="CC49" s="1374"/>
      <c r="CD49" s="1374"/>
      <c r="CE49" s="1374"/>
      <c r="CF49" s="1374"/>
      <c r="CG49" s="1374"/>
      <c r="CH49" s="1374"/>
      <c r="CI49" s="1374"/>
      <c r="CJ49" s="1374"/>
      <c r="CK49" s="1374"/>
      <c r="CL49" s="1374"/>
      <c r="CM49" s="1374"/>
      <c r="CN49" s="1374"/>
    </row>
    <row r="50" spans="2:92" ht="17" customHeight="1">
      <c r="C50"/>
      <c r="D50"/>
      <c r="E50"/>
      <c r="F50"/>
      <c r="G50"/>
      <c r="H50"/>
      <c r="I50"/>
      <c r="J50"/>
      <c r="K50"/>
      <c r="L50"/>
      <c r="M50"/>
    </row>
    <row r="51" spans="2:92" ht="17" customHeight="1">
      <c r="C51"/>
      <c r="D51"/>
      <c r="E51"/>
      <c r="F51"/>
      <c r="G51"/>
      <c r="H51"/>
      <c r="I51"/>
      <c r="J51"/>
      <c r="K51"/>
      <c r="L51"/>
      <c r="M51"/>
      <c r="O51" s="1377" t="s">
        <v>709</v>
      </c>
      <c r="P51" s="1377"/>
      <c r="Q51" s="1377"/>
      <c r="R51" s="1377"/>
      <c r="S51" s="1377"/>
      <c r="T51" s="1377"/>
      <c r="U51" s="1377"/>
      <c r="V51" s="1377"/>
      <c r="W51" s="1377"/>
      <c r="X51" s="1377"/>
      <c r="Y51" s="1377"/>
      <c r="Z51" s="1377"/>
      <c r="AA51" s="1377"/>
      <c r="AB51" s="1377"/>
      <c r="AC51" s="1377"/>
      <c r="AD51" s="1377"/>
      <c r="AE51" s="1377"/>
      <c r="AF51" s="1377"/>
      <c r="AG51" s="1377"/>
      <c r="AH51" s="1377"/>
      <c r="AI51" s="1377"/>
      <c r="AJ51" s="1377"/>
      <c r="AK51" s="1377"/>
      <c r="AL51" s="1377"/>
      <c r="AM51" s="1377"/>
      <c r="AN51" s="1377"/>
      <c r="AO51" s="1377"/>
      <c r="AP51" s="1377"/>
      <c r="AQ51" s="1377"/>
      <c r="AR51" s="1377"/>
      <c r="AS51" s="1377"/>
      <c r="AT51" s="1377"/>
      <c r="AU51" s="1377"/>
      <c r="AV51" s="1377"/>
      <c r="AW51" s="1377"/>
      <c r="AX51" s="1377"/>
      <c r="AY51" s="1377"/>
      <c r="AZ51" s="1377"/>
      <c r="BA51" s="1377"/>
      <c r="BB51" s="1377"/>
      <c r="BC51" s="1377"/>
      <c r="BD51" s="1377"/>
      <c r="BE51" s="1377"/>
      <c r="BF51" s="1377"/>
      <c r="BG51" s="1377"/>
      <c r="BH51" s="1377"/>
      <c r="BI51" s="1377"/>
      <c r="BJ51" s="1377"/>
      <c r="BK51" s="1377"/>
      <c r="BL51" s="1377"/>
      <c r="BM51" s="1377"/>
      <c r="BN51" s="1377"/>
      <c r="BO51" s="1377"/>
      <c r="BP51" s="1377"/>
      <c r="BQ51" s="1377"/>
      <c r="BR51" s="1377"/>
      <c r="BS51" s="1377"/>
      <c r="BT51" s="1377"/>
      <c r="BU51" s="1377"/>
      <c r="BV51" s="1377"/>
      <c r="BW51" s="1377"/>
      <c r="BX51" s="1377"/>
      <c r="BY51" s="1377"/>
      <c r="BZ51" s="1377"/>
      <c r="CA51" s="1377"/>
      <c r="CB51" s="1377"/>
      <c r="CC51" s="1377"/>
      <c r="CD51" s="1377"/>
      <c r="CE51" s="1377"/>
      <c r="CF51" s="1377"/>
      <c r="CG51" s="1377"/>
      <c r="CH51" s="1377"/>
      <c r="CI51" s="1377"/>
      <c r="CJ51" s="1377"/>
      <c r="CK51" s="1377"/>
      <c r="CL51" s="1377"/>
      <c r="CM51" s="1377"/>
      <c r="CN51" s="1377"/>
    </row>
    <row r="52" spans="2:92" ht="17" customHeight="1">
      <c r="O52" s="1374" t="s">
        <v>710</v>
      </c>
      <c r="P52" s="1374"/>
      <c r="Q52" s="1374"/>
      <c r="R52" s="1374"/>
      <c r="S52" s="1374"/>
      <c r="T52" s="1374"/>
      <c r="U52" s="1374"/>
      <c r="V52" s="1374"/>
      <c r="W52" s="1374"/>
      <c r="X52" s="1374"/>
      <c r="Y52" s="1374"/>
      <c r="Z52" s="1374"/>
      <c r="AA52" s="1374"/>
      <c r="AB52" s="1374"/>
      <c r="AC52" s="1374"/>
      <c r="AD52" s="1374"/>
      <c r="AE52" s="1374"/>
      <c r="AF52" s="1374"/>
      <c r="AG52" s="1374"/>
      <c r="AH52" s="1374"/>
      <c r="AI52" s="1374"/>
      <c r="AJ52" s="1374"/>
      <c r="AK52" s="1374"/>
      <c r="AL52" s="1374"/>
      <c r="AM52" s="1374"/>
      <c r="AN52" s="1374"/>
      <c r="AO52" s="1374"/>
      <c r="AP52" s="1374"/>
      <c r="AQ52" s="1374"/>
      <c r="AR52" s="1374"/>
      <c r="AS52" s="1374"/>
      <c r="AT52" s="1374"/>
      <c r="AU52" s="1374"/>
      <c r="AV52" s="1374"/>
      <c r="AW52" s="1374"/>
      <c r="AX52" s="1374"/>
      <c r="AY52" s="1374"/>
      <c r="AZ52" s="1374"/>
      <c r="BA52" s="1374"/>
      <c r="BB52" s="1374"/>
      <c r="BC52" s="1374"/>
      <c r="BD52" s="1374"/>
      <c r="BE52" s="1374"/>
      <c r="BF52" s="1374"/>
      <c r="BG52" s="1374"/>
      <c r="BH52" s="1374"/>
      <c r="BI52" s="1374"/>
      <c r="BJ52" s="1374"/>
      <c r="BK52" s="1374"/>
      <c r="BL52" s="1374"/>
      <c r="BM52" s="1374"/>
      <c r="BN52" s="1374"/>
      <c r="BO52" s="1374"/>
      <c r="BP52" s="1374"/>
      <c r="BQ52" s="1374"/>
      <c r="BR52" s="1374"/>
      <c r="BS52" s="1374"/>
      <c r="BT52" s="1374"/>
      <c r="BU52" s="1374"/>
      <c r="BV52" s="1374"/>
      <c r="BW52" s="1374"/>
      <c r="BX52" s="1374"/>
      <c r="BY52" s="1374"/>
      <c r="BZ52" s="1374"/>
      <c r="CA52" s="1374"/>
      <c r="CB52" s="1374"/>
      <c r="CC52" s="1374"/>
      <c r="CD52" s="1374"/>
      <c r="CE52" s="1374"/>
      <c r="CF52" s="1374"/>
      <c r="CG52" s="1374"/>
      <c r="CH52" s="1374"/>
      <c r="CI52" s="1374"/>
      <c r="CJ52" s="1374"/>
      <c r="CK52" s="1374"/>
      <c r="CL52" s="1374"/>
      <c r="CM52" s="1374"/>
      <c r="CN52" s="1374"/>
    </row>
    <row r="53" spans="2:92" ht="17" customHeight="1">
      <c r="O53" s="1374" t="s">
        <v>720</v>
      </c>
      <c r="P53" s="1374"/>
      <c r="Q53" s="1374"/>
      <c r="R53" s="1374"/>
      <c r="S53" s="1374"/>
      <c r="T53" s="1374"/>
      <c r="U53" s="1374"/>
      <c r="V53" s="1374"/>
      <c r="W53" s="1374"/>
      <c r="X53" s="1374"/>
      <c r="Y53" s="1374"/>
      <c r="Z53" s="1374"/>
      <c r="AA53" s="1374"/>
      <c r="AB53" s="1374"/>
      <c r="AC53" s="1374"/>
      <c r="AD53" s="1374"/>
      <c r="AE53" s="1374"/>
      <c r="AF53" s="1374"/>
      <c r="AG53" s="1374"/>
      <c r="AH53" s="1374"/>
      <c r="AI53" s="1374"/>
      <c r="AJ53" s="1374"/>
      <c r="AK53" s="1374"/>
      <c r="AL53" s="1374"/>
      <c r="AM53" s="1374"/>
      <c r="AN53" s="1374"/>
      <c r="AO53" s="1374"/>
      <c r="AP53" s="1374"/>
      <c r="AQ53" s="1374"/>
      <c r="AR53" s="1374"/>
      <c r="AS53" s="1374"/>
      <c r="AT53" s="1374"/>
      <c r="AU53" s="1374"/>
      <c r="AV53" s="1374"/>
      <c r="AW53" s="1374"/>
      <c r="AX53" s="1374"/>
      <c r="AY53" s="1374"/>
      <c r="AZ53" s="1374"/>
      <c r="BA53" s="1374"/>
      <c r="BB53" s="1374"/>
      <c r="BC53" s="1374"/>
      <c r="BD53" s="1374"/>
      <c r="BE53" s="1374"/>
      <c r="BF53" s="1374"/>
      <c r="BG53" s="1374"/>
      <c r="BH53" s="1374"/>
      <c r="BI53" s="1374"/>
      <c r="BJ53" s="1374"/>
      <c r="BK53" s="1374"/>
      <c r="BL53" s="1374"/>
      <c r="BM53" s="1374"/>
      <c r="BN53" s="1374"/>
      <c r="BO53" s="1374"/>
      <c r="BP53" s="1374"/>
      <c r="BQ53" s="1374"/>
      <c r="BR53" s="1374"/>
      <c r="BS53" s="1374"/>
      <c r="BT53" s="1374"/>
      <c r="BU53" s="1374"/>
      <c r="BV53" s="1374"/>
      <c r="BW53" s="1374"/>
      <c r="BX53" s="1374"/>
      <c r="BY53" s="1374"/>
      <c r="BZ53" s="1374"/>
      <c r="CA53" s="1374"/>
      <c r="CB53" s="1374"/>
      <c r="CC53" s="1374"/>
      <c r="CD53" s="1374"/>
      <c r="CE53" s="1374"/>
      <c r="CF53" s="1374"/>
      <c r="CG53" s="1374"/>
      <c r="CH53" s="1374"/>
      <c r="CI53" s="1374"/>
      <c r="CJ53" s="1374"/>
      <c r="CK53" s="1374"/>
      <c r="CL53" s="1374"/>
      <c r="CM53" s="1374"/>
      <c r="CN53" s="1374"/>
    </row>
    <row r="54" spans="2:92" ht="17" customHeight="1">
      <c r="O54" s="1374" t="s">
        <v>721</v>
      </c>
      <c r="P54" s="1374"/>
      <c r="Q54" s="1374"/>
      <c r="R54" s="1374"/>
      <c r="S54" s="1374"/>
      <c r="T54" s="1374"/>
      <c r="U54" s="1374"/>
      <c r="V54" s="1374"/>
      <c r="W54" s="1374"/>
      <c r="X54" s="1374"/>
      <c r="Y54" s="1374"/>
      <c r="Z54" s="1374"/>
      <c r="AA54" s="1374"/>
      <c r="AB54" s="1374"/>
      <c r="AC54" s="1374"/>
      <c r="AD54" s="1374"/>
      <c r="AE54" s="1374"/>
      <c r="AF54" s="1374"/>
      <c r="AG54" s="1374"/>
      <c r="AH54" s="1374"/>
      <c r="AI54" s="1374"/>
      <c r="AJ54" s="1374"/>
      <c r="AK54" s="1374"/>
      <c r="AL54" s="1374"/>
      <c r="AM54" s="1374"/>
      <c r="AN54" s="1374"/>
      <c r="AO54" s="1374"/>
      <c r="AP54" s="1374"/>
      <c r="AQ54" s="1374"/>
      <c r="AR54" s="1374"/>
      <c r="AS54" s="1374"/>
      <c r="AT54" s="1374"/>
      <c r="AU54" s="1374"/>
      <c r="AV54" s="1374"/>
      <c r="AW54" s="1374"/>
      <c r="AX54" s="1374"/>
      <c r="AY54" s="1374"/>
      <c r="AZ54" s="1374"/>
      <c r="BA54" s="1374"/>
      <c r="BB54" s="1374"/>
      <c r="BC54" s="1374"/>
      <c r="BD54" s="1374"/>
      <c r="BE54" s="1374"/>
      <c r="BF54" s="1374"/>
      <c r="BG54" s="1374"/>
      <c r="BH54" s="1374"/>
      <c r="BI54" s="1374"/>
      <c r="BJ54" s="1374"/>
      <c r="BK54" s="1374"/>
      <c r="BL54" s="1374"/>
      <c r="BM54" s="1374"/>
      <c r="BN54" s="1374"/>
      <c r="BO54" s="1374"/>
      <c r="BP54" s="1374"/>
      <c r="BQ54" s="1374"/>
      <c r="BR54" s="1374"/>
      <c r="BS54" s="1374"/>
      <c r="BT54" s="1374"/>
      <c r="BU54" s="1374"/>
      <c r="BV54" s="1374"/>
      <c r="BW54" s="1374"/>
      <c r="BX54" s="1374"/>
      <c r="BY54" s="1374"/>
      <c r="BZ54" s="1374"/>
      <c r="CA54" s="1374"/>
      <c r="CB54" s="1374"/>
      <c r="CC54" s="1374"/>
      <c r="CD54" s="1374"/>
      <c r="CE54" s="1374"/>
      <c r="CF54" s="1374"/>
      <c r="CG54" s="1374"/>
      <c r="CH54" s="1374"/>
      <c r="CI54" s="1374"/>
      <c r="CJ54" s="1374"/>
      <c r="CK54" s="1374"/>
      <c r="CL54" s="1374"/>
      <c r="CM54" s="1374"/>
      <c r="CN54" s="1374"/>
    </row>
    <row r="55" spans="2:92" ht="17" customHeight="1">
      <c r="L55" s="1375"/>
      <c r="O55" s="1374" t="s">
        <v>722</v>
      </c>
      <c r="P55" s="1374"/>
      <c r="Q55" s="1374"/>
      <c r="R55" s="1374"/>
      <c r="S55" s="1374"/>
      <c r="T55" s="1374"/>
      <c r="U55" s="1374"/>
      <c r="V55" s="1374"/>
      <c r="W55" s="1374"/>
      <c r="X55" s="1374"/>
      <c r="Y55" s="1374"/>
      <c r="Z55" s="1374"/>
      <c r="AA55" s="1374"/>
      <c r="AB55" s="1374"/>
      <c r="AC55" s="1374"/>
      <c r="AD55" s="1374"/>
      <c r="AE55" s="1374"/>
      <c r="AF55" s="1374"/>
      <c r="AG55" s="1374"/>
      <c r="AH55" s="1374"/>
      <c r="AI55" s="1374"/>
      <c r="AJ55" s="1374"/>
      <c r="AK55" s="1374"/>
      <c r="AL55" s="1374"/>
      <c r="AM55" s="1374"/>
      <c r="AN55" s="1374"/>
      <c r="AO55" s="1374"/>
      <c r="AP55" s="1374"/>
      <c r="AQ55" s="1374"/>
      <c r="AR55" s="1374"/>
      <c r="AS55" s="1374"/>
      <c r="AT55" s="1374"/>
      <c r="AU55" s="1374"/>
      <c r="AV55" s="1374"/>
      <c r="AW55" s="1374"/>
      <c r="AX55" s="1374"/>
      <c r="AY55" s="1374"/>
      <c r="AZ55" s="1374"/>
      <c r="BA55" s="1374"/>
      <c r="BB55" s="1374"/>
      <c r="BC55" s="1374"/>
      <c r="BD55" s="1374"/>
      <c r="BE55" s="1374"/>
      <c r="BF55" s="1374"/>
      <c r="BG55" s="1374"/>
      <c r="BH55" s="1374"/>
      <c r="BI55" s="1374"/>
      <c r="BJ55" s="1374"/>
      <c r="BK55" s="1374"/>
      <c r="BL55" s="1374"/>
      <c r="BM55" s="1374"/>
      <c r="BN55" s="1374"/>
      <c r="BO55" s="1374"/>
      <c r="BP55" s="1374"/>
      <c r="BQ55" s="1374"/>
      <c r="BR55" s="1374"/>
      <c r="BS55" s="1374"/>
      <c r="BT55" s="1374"/>
      <c r="BU55" s="1374"/>
      <c r="BV55" s="1374"/>
      <c r="BW55" s="1374"/>
      <c r="BX55" s="1374"/>
      <c r="BY55" s="1374"/>
      <c r="BZ55" s="1374"/>
      <c r="CA55" s="1374"/>
      <c r="CB55" s="1374"/>
      <c r="CC55" s="1374"/>
      <c r="CD55" s="1374"/>
      <c r="CE55" s="1374"/>
      <c r="CF55" s="1374"/>
      <c r="CG55" s="1374"/>
      <c r="CH55" s="1374"/>
      <c r="CI55" s="1374"/>
      <c r="CJ55" s="1374"/>
      <c r="CK55" s="1374"/>
      <c r="CL55" s="1374"/>
      <c r="CM55" s="1374"/>
      <c r="CN55" s="1374"/>
    </row>
    <row r="56" spans="2:92" ht="17" customHeight="1">
      <c r="B56" s="1377" t="s">
        <v>718</v>
      </c>
      <c r="D56" s="1377" t="s">
        <v>705</v>
      </c>
      <c r="H56" s="1377" t="s">
        <v>716</v>
      </c>
      <c r="K56" s="1374"/>
      <c r="L56" s="1377" t="s">
        <v>714</v>
      </c>
      <c r="O56" s="1374" t="s">
        <v>723</v>
      </c>
      <c r="P56" s="1374"/>
      <c r="Q56" s="1374"/>
      <c r="R56" s="1374"/>
      <c r="S56" s="1374"/>
      <c r="T56" s="1374"/>
      <c r="U56" s="1374"/>
      <c r="V56" s="1374"/>
      <c r="W56" s="1374"/>
      <c r="X56" s="1374"/>
      <c r="Y56" s="1374"/>
      <c r="Z56" s="1374"/>
      <c r="AA56" s="1374"/>
      <c r="AB56" s="1374"/>
      <c r="AC56" s="1374"/>
      <c r="AD56" s="1374"/>
      <c r="AE56" s="1374"/>
      <c r="AF56" s="1374"/>
      <c r="AG56" s="1374"/>
      <c r="AH56" s="1374"/>
      <c r="AI56" s="1374"/>
      <c r="AJ56" s="1374"/>
      <c r="AK56" s="1374"/>
      <c r="AL56" s="1374"/>
      <c r="AM56" s="1374"/>
      <c r="AN56" s="1374"/>
      <c r="AO56" s="1374"/>
      <c r="AP56" s="1374"/>
      <c r="AQ56" s="1374"/>
      <c r="AR56" s="1374"/>
      <c r="AS56" s="1374"/>
      <c r="AT56" s="1374"/>
      <c r="AU56" s="1374"/>
      <c r="AV56" s="1374"/>
      <c r="AW56" s="1374"/>
      <c r="AX56" s="1374"/>
      <c r="AY56" s="1374"/>
      <c r="AZ56" s="1374"/>
      <c r="BA56" s="1374"/>
      <c r="BB56" s="1374"/>
      <c r="BC56" s="1374"/>
      <c r="BD56" s="1374"/>
      <c r="BE56" s="1374"/>
      <c r="BF56" s="1374"/>
      <c r="BG56" s="1374"/>
      <c r="BH56" s="1374"/>
      <c r="BI56" s="1374"/>
      <c r="BJ56" s="1374"/>
      <c r="BK56" s="1374"/>
      <c r="BL56" s="1374"/>
      <c r="BM56" s="1374"/>
      <c r="BN56" s="1374"/>
      <c r="BO56" s="1374"/>
      <c r="BP56" s="1374"/>
      <c r="BQ56" s="1374"/>
      <c r="BR56" s="1374"/>
      <c r="BS56" s="1374"/>
      <c r="BT56" s="1374"/>
      <c r="BU56" s="1374"/>
      <c r="BV56" s="1374"/>
      <c r="BW56" s="1374"/>
      <c r="BX56" s="1374"/>
      <c r="BY56" s="1374"/>
      <c r="BZ56" s="1374"/>
      <c r="CA56" s="1374"/>
      <c r="CB56" s="1374"/>
      <c r="CC56" s="1374"/>
      <c r="CD56" s="1374"/>
      <c r="CE56" s="1374"/>
      <c r="CF56" s="1374"/>
      <c r="CG56" s="1374"/>
      <c r="CH56" s="1374"/>
      <c r="CI56" s="1374"/>
      <c r="CJ56" s="1374"/>
      <c r="CK56" s="1374"/>
      <c r="CL56" s="1374"/>
      <c r="CM56" s="1374"/>
      <c r="CN56" s="1374"/>
    </row>
    <row r="57" spans="2:92" ht="17" customHeight="1">
      <c r="B57" s="1374" t="s">
        <v>719</v>
      </c>
      <c r="D57" s="1374" t="s">
        <v>706</v>
      </c>
      <c r="H57" s="1374" t="s">
        <v>717</v>
      </c>
      <c r="K57" s="1374"/>
      <c r="L57" s="1374" t="s">
        <v>715</v>
      </c>
      <c r="O57" s="1376"/>
      <c r="P57" s="1376"/>
      <c r="Q57" s="1376"/>
      <c r="R57" s="1376"/>
      <c r="S57" s="1376"/>
      <c r="T57" s="1376"/>
      <c r="U57" s="1376"/>
      <c r="V57" s="1376"/>
      <c r="W57" s="1376"/>
      <c r="X57" s="1376"/>
      <c r="Y57" s="1376"/>
      <c r="Z57" s="1376"/>
      <c r="AA57" s="1376"/>
      <c r="AB57" s="1376"/>
      <c r="AC57" s="1376"/>
      <c r="AD57" s="1376"/>
      <c r="AE57" s="1376"/>
      <c r="AF57" s="1376"/>
      <c r="AG57" s="1376"/>
      <c r="AH57" s="1376"/>
      <c r="AI57" s="1376"/>
      <c r="AJ57" s="1376"/>
      <c r="AK57" s="1376"/>
      <c r="AL57" s="1376"/>
      <c r="AM57" s="1376"/>
      <c r="AN57" s="1376"/>
      <c r="AO57" s="1376"/>
      <c r="AP57" s="1376"/>
      <c r="AQ57" s="1376"/>
      <c r="AR57" s="1376"/>
      <c r="AS57" s="1376"/>
      <c r="AT57" s="1376"/>
      <c r="AU57" s="1376"/>
      <c r="AV57" s="1376"/>
      <c r="AW57" s="1376"/>
      <c r="AX57" s="1376"/>
      <c r="AY57" s="1376"/>
      <c r="AZ57" s="1376"/>
      <c r="BA57" s="1376"/>
      <c r="BB57" s="1376"/>
      <c r="BC57" s="1376"/>
      <c r="BD57" s="1376"/>
      <c r="BE57" s="1376"/>
      <c r="BF57" s="1376"/>
      <c r="BG57" s="1376"/>
      <c r="BH57" s="1376"/>
      <c r="BI57" s="1376"/>
      <c r="BJ57" s="1376"/>
      <c r="BK57" s="1376"/>
      <c r="BL57" s="1376"/>
      <c r="BM57" s="1376"/>
      <c r="BN57" s="1376"/>
      <c r="BO57" s="1376"/>
      <c r="BP57" s="1376"/>
      <c r="BQ57" s="1376"/>
      <c r="BR57" s="1376"/>
      <c r="BS57" s="1376"/>
      <c r="BT57" s="1376"/>
      <c r="BU57" s="1376"/>
      <c r="BV57" s="1376"/>
      <c r="BW57" s="1376"/>
      <c r="BX57" s="1376"/>
      <c r="BY57" s="1376"/>
      <c r="BZ57" s="1376"/>
      <c r="CA57" s="1376"/>
      <c r="CB57" s="1376"/>
      <c r="CC57" s="1376"/>
      <c r="CD57" s="1376"/>
      <c r="CE57" s="1376"/>
      <c r="CF57" s="1376"/>
      <c r="CG57" s="1376"/>
      <c r="CH57" s="1376"/>
      <c r="CI57" s="1376"/>
      <c r="CJ57" s="1376"/>
      <c r="CK57" s="1376"/>
      <c r="CL57" s="1376"/>
      <c r="CM57" s="1376"/>
      <c r="CN57" s="1376"/>
    </row>
    <row r="58" spans="2:92" ht="17" customHeight="1">
      <c r="B58" s="1374" t="s">
        <v>751</v>
      </c>
      <c r="D58" s="1374" t="s">
        <v>748</v>
      </c>
      <c r="H58" s="1374" t="s">
        <v>745</v>
      </c>
      <c r="K58" s="1374"/>
      <c r="L58" s="1374" t="s">
        <v>742</v>
      </c>
    </row>
    <row r="59" spans="2:92" ht="17" customHeight="1">
      <c r="B59" s="1374" t="s">
        <v>752</v>
      </c>
      <c r="D59" s="1374" t="s">
        <v>749</v>
      </c>
      <c r="H59" s="1374" t="s">
        <v>746</v>
      </c>
      <c r="K59" s="1374"/>
      <c r="L59" s="1374" t="s">
        <v>743</v>
      </c>
    </row>
    <row r="60" spans="2:92" ht="17" customHeight="1">
      <c r="B60" s="1374" t="s">
        <v>753</v>
      </c>
      <c r="D60" s="1374" t="s">
        <v>750</v>
      </c>
      <c r="H60" s="1374" t="s">
        <v>747</v>
      </c>
      <c r="K60" s="1374"/>
      <c r="L60" s="1374" t="s">
        <v>744</v>
      </c>
    </row>
    <row r="61" spans="2:92" ht="17" customHeight="1">
      <c r="D61" s="1374"/>
      <c r="O61" s="1377" t="s">
        <v>697</v>
      </c>
      <c r="P61" s="1377"/>
      <c r="Q61" s="1377"/>
      <c r="R61" s="1377"/>
      <c r="S61" s="1377"/>
      <c r="T61" s="1377"/>
      <c r="U61" s="1377"/>
      <c r="V61" s="1377"/>
      <c r="W61" s="1377"/>
      <c r="X61" s="1377"/>
      <c r="Y61" s="1377"/>
      <c r="Z61" s="1377"/>
      <c r="AA61" s="1377"/>
      <c r="AB61" s="1377"/>
      <c r="AC61" s="1377"/>
      <c r="AD61" s="1377"/>
      <c r="AE61" s="1377"/>
      <c r="AF61" s="1377"/>
      <c r="AG61" s="1377"/>
      <c r="AH61" s="1377"/>
      <c r="AI61" s="1377"/>
      <c r="AJ61" s="1377"/>
      <c r="AK61" s="1377"/>
      <c r="AL61" s="1377"/>
      <c r="AM61" s="1377"/>
      <c r="AN61" s="1377"/>
      <c r="AO61" s="1377"/>
      <c r="AP61" s="1377"/>
      <c r="AQ61" s="1377"/>
      <c r="AR61" s="1377"/>
      <c r="AS61" s="1377"/>
      <c r="AT61" s="1377"/>
      <c r="AU61" s="1377"/>
      <c r="AV61" s="1377"/>
      <c r="AW61" s="1377"/>
      <c r="AX61" s="1377"/>
      <c r="AY61" s="1377"/>
      <c r="AZ61" s="1377"/>
      <c r="BA61" s="1377"/>
      <c r="BB61" s="1377"/>
      <c r="BC61" s="1377"/>
      <c r="BD61" s="1377"/>
      <c r="BE61" s="1377"/>
      <c r="BF61" s="1377"/>
      <c r="BG61" s="1377"/>
      <c r="BH61" s="1377"/>
      <c r="BI61" s="1377"/>
      <c r="BJ61" s="1377"/>
      <c r="BK61" s="1377"/>
      <c r="BL61" s="1377"/>
      <c r="BM61" s="1377"/>
      <c r="BN61" s="1377"/>
      <c r="BO61" s="1377"/>
      <c r="BP61" s="1377"/>
      <c r="BQ61" s="1377"/>
      <c r="BR61" s="1377"/>
      <c r="BS61" s="1377"/>
      <c r="BT61" s="1377"/>
      <c r="BU61" s="1377"/>
      <c r="BV61" s="1377"/>
      <c r="BW61" s="1377"/>
      <c r="BX61" s="1377"/>
      <c r="BY61" s="1377"/>
      <c r="BZ61" s="1377"/>
      <c r="CA61" s="1377"/>
      <c r="CB61" s="1377"/>
      <c r="CC61" s="1377"/>
      <c r="CD61" s="1377"/>
      <c r="CE61" s="1377"/>
      <c r="CF61" s="1377"/>
      <c r="CG61" s="1377"/>
      <c r="CH61" s="1377"/>
      <c r="CI61" s="1377"/>
      <c r="CJ61" s="1377"/>
      <c r="CK61" s="1377"/>
      <c r="CL61" s="1377"/>
      <c r="CM61" s="1377"/>
      <c r="CN61" s="1377"/>
    </row>
    <row r="62" spans="2:92" ht="17" customHeight="1">
      <c r="O62" s="1374" t="s">
        <v>698</v>
      </c>
      <c r="P62" s="1374"/>
      <c r="Q62" s="1374"/>
      <c r="R62" s="1374"/>
      <c r="S62" s="1374"/>
      <c r="T62" s="1374"/>
      <c r="U62" s="1374"/>
      <c r="V62" s="1374"/>
      <c r="W62" s="1374"/>
      <c r="X62" s="1374"/>
      <c r="Y62" s="1374"/>
      <c r="Z62" s="1374"/>
      <c r="AA62" s="1374"/>
      <c r="AB62" s="1374"/>
      <c r="AC62" s="1374"/>
      <c r="AD62" s="1374"/>
      <c r="AE62" s="1374"/>
      <c r="AF62" s="1374"/>
      <c r="AG62" s="1374"/>
      <c r="AH62" s="1374"/>
      <c r="AI62" s="1374"/>
      <c r="AJ62" s="1374"/>
      <c r="AK62" s="1374"/>
      <c r="AL62" s="1374"/>
      <c r="AM62" s="1374"/>
      <c r="AN62" s="1374"/>
      <c r="AO62" s="1374"/>
      <c r="AP62" s="1374"/>
      <c r="AQ62" s="1374"/>
      <c r="AR62" s="1374"/>
      <c r="AS62" s="1374"/>
      <c r="AT62" s="1374"/>
      <c r="AU62" s="1374"/>
      <c r="AV62" s="1374"/>
      <c r="AW62" s="1374"/>
      <c r="AX62" s="1374"/>
      <c r="AY62" s="1374"/>
      <c r="AZ62" s="1374"/>
      <c r="BA62" s="1374"/>
      <c r="BB62" s="1374"/>
      <c r="BC62" s="1374"/>
      <c r="BD62" s="1374"/>
      <c r="BE62" s="1374"/>
      <c r="BF62" s="1374"/>
      <c r="BG62" s="1374"/>
      <c r="BH62" s="1374"/>
      <c r="BI62" s="1374"/>
      <c r="BJ62" s="1374"/>
      <c r="BK62" s="1374"/>
      <c r="BL62" s="1374"/>
      <c r="BM62" s="1374"/>
      <c r="BN62" s="1374"/>
      <c r="BO62" s="1374"/>
      <c r="BP62" s="1374"/>
      <c r="BQ62" s="1374"/>
      <c r="BR62" s="1374"/>
      <c r="BS62" s="1374"/>
      <c r="BT62" s="1374"/>
      <c r="BU62" s="1374"/>
      <c r="BV62" s="1374"/>
      <c r="BW62" s="1374"/>
      <c r="BX62" s="1374"/>
      <c r="BY62" s="1374"/>
      <c r="BZ62" s="1374"/>
      <c r="CA62" s="1374"/>
      <c r="CB62" s="1374"/>
      <c r="CC62" s="1374"/>
      <c r="CD62" s="1374"/>
      <c r="CE62" s="1374"/>
      <c r="CF62" s="1374"/>
      <c r="CG62" s="1374"/>
      <c r="CH62" s="1374"/>
      <c r="CI62" s="1374"/>
      <c r="CJ62" s="1374"/>
      <c r="CK62" s="1374"/>
      <c r="CL62" s="1374"/>
      <c r="CM62" s="1374"/>
      <c r="CN62" s="1374"/>
    </row>
    <row r="63" spans="2:92" ht="17" customHeight="1">
      <c r="O63" s="1374" t="s">
        <v>699</v>
      </c>
      <c r="P63" s="1374"/>
      <c r="Q63" s="1374"/>
      <c r="R63" s="1374"/>
      <c r="S63" s="1374"/>
      <c r="T63" s="1374"/>
      <c r="U63" s="1374"/>
      <c r="V63" s="1374"/>
      <c r="W63" s="1374"/>
      <c r="X63" s="1374"/>
      <c r="Y63" s="1374"/>
      <c r="Z63" s="1374"/>
      <c r="AA63" s="1374"/>
      <c r="AB63" s="1374"/>
      <c r="AC63" s="1374"/>
      <c r="AD63" s="1374"/>
      <c r="AE63" s="1374"/>
      <c r="AF63" s="1374"/>
      <c r="AG63" s="1374"/>
      <c r="AH63" s="1374"/>
      <c r="AI63" s="1374"/>
      <c r="AJ63" s="1374"/>
      <c r="AK63" s="1374"/>
      <c r="AL63" s="1374"/>
      <c r="AM63" s="1374"/>
      <c r="AN63" s="1374"/>
      <c r="AO63" s="1374"/>
      <c r="AP63" s="1374"/>
      <c r="AQ63" s="1374"/>
      <c r="AR63" s="1374"/>
      <c r="AS63" s="1374"/>
      <c r="AT63" s="1374"/>
      <c r="AU63" s="1374"/>
      <c r="AV63" s="1374"/>
      <c r="AW63" s="1374"/>
      <c r="AX63" s="1374"/>
      <c r="AY63" s="1374"/>
      <c r="AZ63" s="1374"/>
      <c r="BA63" s="1374"/>
      <c r="BB63" s="1374"/>
      <c r="BC63" s="1374"/>
      <c r="BD63" s="1374"/>
      <c r="BE63" s="1374"/>
      <c r="BF63" s="1374"/>
      <c r="BG63" s="1374"/>
      <c r="BH63" s="1374"/>
      <c r="BI63" s="1374"/>
      <c r="BJ63" s="1374"/>
      <c r="BK63" s="1374"/>
      <c r="BL63" s="1374"/>
      <c r="BM63" s="1374"/>
      <c r="BN63" s="1374"/>
      <c r="BO63" s="1374"/>
      <c r="BP63" s="1374"/>
      <c r="BQ63" s="1374"/>
      <c r="BR63" s="1374"/>
      <c r="BS63" s="1374"/>
      <c r="BT63" s="1374"/>
      <c r="BU63" s="1374"/>
      <c r="BV63" s="1374"/>
      <c r="BW63" s="1374"/>
      <c r="BX63" s="1374"/>
      <c r="BY63" s="1374"/>
      <c r="BZ63" s="1374"/>
      <c r="CA63" s="1374"/>
      <c r="CB63" s="1374"/>
      <c r="CC63" s="1374"/>
      <c r="CD63" s="1374"/>
      <c r="CE63" s="1374"/>
      <c r="CF63" s="1374"/>
      <c r="CG63" s="1374"/>
      <c r="CH63" s="1374"/>
      <c r="CI63" s="1374"/>
      <c r="CJ63" s="1374"/>
      <c r="CK63" s="1374"/>
      <c r="CL63" s="1374"/>
      <c r="CM63" s="1374"/>
      <c r="CN63" s="1374"/>
    </row>
    <row r="64" spans="2:92" ht="17" customHeight="1">
      <c r="O64" s="1374" t="s">
        <v>700</v>
      </c>
      <c r="P64" s="1374"/>
      <c r="Q64" s="1374"/>
      <c r="R64" s="1374"/>
      <c r="S64" s="1374"/>
      <c r="T64" s="1374"/>
      <c r="U64" s="1374"/>
      <c r="V64" s="1374"/>
      <c r="W64" s="1374"/>
      <c r="X64" s="1374"/>
      <c r="Y64" s="1374"/>
      <c r="Z64" s="1374"/>
      <c r="AA64" s="1374"/>
      <c r="AB64" s="1374"/>
      <c r="AC64" s="1374"/>
      <c r="AD64" s="1374"/>
      <c r="AE64" s="1374"/>
      <c r="AF64" s="1374"/>
      <c r="AG64" s="1374"/>
      <c r="AH64" s="1374"/>
      <c r="AI64" s="1374"/>
      <c r="AJ64" s="1374"/>
      <c r="AK64" s="1374"/>
      <c r="AL64" s="1374"/>
      <c r="AM64" s="1374"/>
      <c r="AN64" s="1374"/>
      <c r="AO64" s="1374"/>
      <c r="AP64" s="1374"/>
      <c r="AQ64" s="1374"/>
      <c r="AR64" s="1374"/>
      <c r="AS64" s="1374"/>
      <c r="AT64" s="1374"/>
      <c r="AU64" s="1374"/>
      <c r="AV64" s="1374"/>
      <c r="AW64" s="1374"/>
      <c r="AX64" s="1374"/>
      <c r="AY64" s="1374"/>
      <c r="AZ64" s="1374"/>
      <c r="BA64" s="1374"/>
      <c r="BB64" s="1374"/>
      <c r="BC64" s="1374"/>
      <c r="BD64" s="1374"/>
      <c r="BE64" s="1374"/>
      <c r="BF64" s="1374"/>
      <c r="BG64" s="1374"/>
      <c r="BH64" s="1374"/>
      <c r="BI64" s="1374"/>
      <c r="BJ64" s="1374"/>
      <c r="BK64" s="1374"/>
      <c r="BL64" s="1374"/>
      <c r="BM64" s="1374"/>
      <c r="BN64" s="1374"/>
      <c r="BO64" s="1374"/>
      <c r="BP64" s="1374"/>
      <c r="BQ64" s="1374"/>
      <c r="BR64" s="1374"/>
      <c r="BS64" s="1374"/>
      <c r="BT64" s="1374"/>
      <c r="BU64" s="1374"/>
      <c r="BV64" s="1374"/>
      <c r="BW64" s="1374"/>
      <c r="BX64" s="1374"/>
      <c r="BY64" s="1374"/>
      <c r="BZ64" s="1374"/>
      <c r="CA64" s="1374"/>
      <c r="CB64" s="1374"/>
      <c r="CC64" s="1374"/>
      <c r="CD64" s="1374"/>
      <c r="CE64" s="1374"/>
      <c r="CF64" s="1374"/>
      <c r="CG64" s="1374"/>
      <c r="CH64" s="1374"/>
      <c r="CI64" s="1374"/>
      <c r="CJ64" s="1374"/>
      <c r="CK64" s="1374"/>
      <c r="CL64" s="1374"/>
      <c r="CM64" s="1374"/>
      <c r="CN64" s="1374"/>
    </row>
    <row r="65" ht="35" customHeight="1"/>
    <row r="66" ht="17" hidden="1" customHeight="1"/>
    <row r="67" ht="17" hidden="1" customHeight="1"/>
    <row r="68" ht="17" hidden="1" customHeight="1"/>
    <row r="69" ht="17" hidden="1" customHeight="1"/>
  </sheetData>
  <sheetProtection sheet="1" objects="1" scenarios="1"/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7500"/>
    <pageSetUpPr fitToPage="1"/>
  </sheetPr>
  <dimension ref="A1:ER1209"/>
  <sheetViews>
    <sheetView showGridLines="0" showRowColHeaders="0" zoomScaleNormal="100" zoomScalePageLayoutView="115" workbookViewId="0">
      <selection activeCell="V4" sqref="V4:W4"/>
    </sheetView>
  </sheetViews>
  <sheetFormatPr baseColWidth="10" defaultColWidth="0" defaultRowHeight="0" customHeight="1" zeroHeight="1" outlineLevelCol="2"/>
  <cols>
    <col min="1" max="1" width="8.1640625" style="123" customWidth="1"/>
    <col min="2" max="2" width="20.83203125" style="123" customWidth="1"/>
    <col min="3" max="3" width="2.83203125" style="123" customWidth="1"/>
    <col min="4" max="4" width="2.1640625" style="123" customWidth="1"/>
    <col min="5" max="5" width="0.5" style="123" customWidth="1"/>
    <col min="6" max="6" width="2.83203125" style="123" customWidth="1"/>
    <col min="7" max="7" width="20.83203125" style="123" customWidth="1"/>
    <col min="8" max="8" width="1" style="123" customWidth="1"/>
    <col min="9" max="9" width="0.5" style="123" customWidth="1"/>
    <col min="10" max="10" width="2.83203125" style="123" customWidth="1"/>
    <col min="11" max="11" width="23.1640625" style="123" customWidth="1"/>
    <col min="12" max="12" width="21" style="123" customWidth="1"/>
    <col min="13" max="13" width="1" style="123" customWidth="1"/>
    <col min="14" max="14" width="0.5" style="123" customWidth="1"/>
    <col min="15" max="15" width="2.83203125" style="123" customWidth="1"/>
    <col min="16" max="16" width="20.83203125" style="123" customWidth="1"/>
    <col min="17" max="17" width="2.83203125" style="123" customWidth="1"/>
    <col min="18" max="18" width="0.5" style="123" customWidth="1"/>
    <col min="19" max="19" width="1" style="123" customWidth="1"/>
    <col min="20" max="20" width="0.5" style="123" customWidth="1"/>
    <col min="21" max="21" width="2.83203125" style="123" customWidth="1"/>
    <col min="22" max="23" width="10.83203125" style="123" customWidth="1"/>
    <col min="24" max="24" width="2.83203125" style="123" customWidth="1"/>
    <col min="25" max="26" width="0.5" style="123" customWidth="1"/>
    <col min="27" max="28" width="2.1640625" style="123" customWidth="1"/>
    <col min="29" max="29" width="3.6640625" style="123" customWidth="1"/>
    <col min="30" max="30" width="2.1640625" style="123" customWidth="1"/>
    <col min="31" max="31" width="20.83203125" style="123" customWidth="1"/>
    <col min="32" max="32" width="55.83203125" style="123" customWidth="1"/>
    <col min="33" max="33" width="20.83203125" style="123" customWidth="1" outlineLevel="1"/>
    <col min="34" max="34" width="20.83203125" style="123" hidden="1" customWidth="1" outlineLevel="1"/>
    <col min="35" max="40" width="20.83203125" style="124" hidden="1" customWidth="1"/>
    <col min="41" max="41" width="0.83203125" style="124" hidden="1" customWidth="1"/>
    <col min="42" max="42" width="0.83203125" style="155" hidden="1" customWidth="1"/>
    <col min="43" max="43" width="10.5" style="155" hidden="1" customWidth="1"/>
    <col min="44" max="44" width="1" style="155" hidden="1" customWidth="1"/>
    <col min="45" max="45" width="15.5" style="155" hidden="1" customWidth="1"/>
    <col min="46" max="46" width="15.5" style="124" hidden="1" customWidth="1"/>
    <col min="47" max="48" width="8.1640625" style="124" hidden="1" customWidth="1"/>
    <col min="49" max="49" width="15.5" style="155" hidden="1" customWidth="1"/>
    <col min="50" max="51" width="0.5" style="155" hidden="1" customWidth="1"/>
    <col min="52" max="52" width="15.5" style="155" hidden="1" customWidth="1"/>
    <col min="53" max="54" width="0.5" style="155" hidden="1" customWidth="1"/>
    <col min="55" max="55" width="0.83203125" style="155" hidden="1" customWidth="1"/>
    <col min="56" max="56" width="14.5" style="155" hidden="1" customWidth="1"/>
    <col min="57" max="57" width="0.5" style="155" hidden="1" customWidth="1"/>
    <col min="58" max="58" width="10.5" style="124" hidden="1" customWidth="1"/>
    <col min="59" max="60" width="1" style="124" hidden="1" customWidth="1"/>
    <col min="61" max="61" width="13.1640625" style="125" hidden="1" customWidth="1"/>
    <col min="62" max="62" width="1" style="126" hidden="1" customWidth="1"/>
    <col min="63" max="63" width="8.5" style="127" hidden="1" customWidth="1"/>
    <col min="64" max="64" width="1" style="128" hidden="1" customWidth="1"/>
    <col min="65" max="66" width="1.5" style="124" hidden="1" customWidth="1"/>
    <col min="67" max="67" width="9.1640625" style="155" hidden="1" customWidth="1"/>
    <col min="68" max="69" width="1" style="320" hidden="1" customWidth="1"/>
    <col min="70" max="70" width="45" style="155" hidden="1" customWidth="1"/>
    <col min="71" max="71" width="40.5" style="155" hidden="1" customWidth="1"/>
    <col min="72" max="72" width="8.5" style="321" hidden="1" customWidth="1" outlineLevel="2"/>
    <col min="73" max="73" width="4.5" style="131" hidden="1" customWidth="1" outlineLevel="1"/>
    <col min="74" max="74" width="4.5" style="131" hidden="1" customWidth="1" collapsed="1"/>
    <col min="75" max="75" width="8.1640625" style="131" hidden="1" customWidth="1"/>
    <col min="76" max="76" width="4.5" style="124" hidden="1" customWidth="1"/>
    <col min="77" max="77" width="7.5" style="124" hidden="1" customWidth="1"/>
    <col min="78" max="78" width="6.5" style="124" hidden="1" customWidth="1"/>
    <col min="79" max="79" width="7.83203125" style="124" hidden="1" customWidth="1"/>
    <col min="80" max="80" width="6.5" style="124" hidden="1" customWidth="1"/>
    <col min="81" max="81" width="5.83203125" style="124" hidden="1" customWidth="1"/>
    <col min="82" max="82" width="5.1640625" style="124" hidden="1" customWidth="1"/>
    <col min="83" max="83" width="5.5" style="124" hidden="1" customWidth="1"/>
    <col min="84" max="91" width="4.5" style="124" hidden="1" customWidth="1"/>
    <col min="92" max="92" width="1.83203125" style="124" hidden="1" customWidth="1"/>
    <col min="93" max="93" width="1" style="124" hidden="1" customWidth="1"/>
    <col min="94" max="94" width="1.5" style="124" hidden="1" customWidth="1"/>
    <col min="95" max="95" width="23.5" style="124" hidden="1" customWidth="1"/>
    <col min="96" max="96" width="9" style="124" hidden="1" customWidth="1" outlineLevel="1"/>
    <col min="97" max="97" width="11.5" style="124" hidden="1" customWidth="1" outlineLevel="1" collapsed="1"/>
    <col min="98" max="98" width="8" style="124" hidden="1" customWidth="1" collapsed="1"/>
    <col min="99" max="99" width="8.5" style="124" hidden="1" customWidth="1"/>
    <col min="100" max="100" width="5.83203125" style="124" hidden="1" customWidth="1"/>
    <col min="101" max="101" width="17.1640625" style="124" hidden="1" customWidth="1"/>
    <col min="102" max="102" width="17.1640625" style="124" hidden="1" customWidth="1" collapsed="1"/>
    <col min="103" max="103" width="9" style="124" hidden="1" customWidth="1"/>
    <col min="104" max="104" width="45.1640625" style="132" hidden="1" customWidth="1"/>
    <col min="105" max="105" width="10.5" style="124" hidden="1" customWidth="1"/>
    <col min="106" max="106" width="8.1640625" style="132" hidden="1" customWidth="1"/>
    <col min="107" max="107" width="8" style="124" hidden="1" customWidth="1"/>
    <col min="108" max="108" width="8" style="133" hidden="1" customWidth="1"/>
    <col min="109" max="109" width="8.1640625" style="132" hidden="1" customWidth="1"/>
    <col min="110" max="111" width="8" style="124" hidden="1" customWidth="1"/>
    <col min="112" max="112" width="7.1640625" style="147" hidden="1" customWidth="1"/>
    <col min="113" max="115" width="8" style="124" hidden="1" customWidth="1"/>
    <col min="116" max="116" width="8.5" style="124" hidden="1" customWidth="1"/>
    <col min="117" max="117" width="8" style="133" hidden="1" customWidth="1"/>
    <col min="118" max="122" width="8" style="124" hidden="1" customWidth="1"/>
    <col min="123" max="124" width="8.1640625" style="124" hidden="1" customWidth="1"/>
    <col min="125" max="125" width="8.1640625" style="133" hidden="1" customWidth="1"/>
    <col min="126" max="127" width="8.1640625" style="124" hidden="1" customWidth="1"/>
    <col min="128" max="128" width="8.1640625" style="133" hidden="1" customWidth="1"/>
    <col min="129" max="129" width="8.1640625" style="124" hidden="1" customWidth="1"/>
    <col min="130" max="130" width="8.1640625" style="134" hidden="1" customWidth="1"/>
    <col min="131" max="131" width="11.1640625" style="135" hidden="1" customWidth="1"/>
    <col min="132" max="133" width="8.1640625" style="124" hidden="1" customWidth="1"/>
    <col min="134" max="134" width="8.1640625" style="134" hidden="1" customWidth="1"/>
    <col min="135" max="140" width="8.1640625" style="124" hidden="1" customWidth="1"/>
    <col min="141" max="141" width="7" style="124" hidden="1" customWidth="1"/>
    <col min="142" max="142" width="37" style="136" hidden="1" customWidth="1"/>
    <col min="143" max="143" width="11.1640625" style="136" hidden="1" customWidth="1"/>
    <col min="144" max="144" width="23.83203125" style="136" hidden="1" customWidth="1"/>
    <col min="145" max="145" width="30.5" style="137" hidden="1" customWidth="1"/>
    <col min="146" max="146" width="8.5" style="124" hidden="1" customWidth="1"/>
    <col min="147" max="147" width="8.1640625" style="124" hidden="1" customWidth="1"/>
    <col min="148" max="148" width="8.5" style="124" hidden="1" customWidth="1"/>
    <col min="149" max="16384" width="8.1640625" style="124" hidden="1"/>
  </cols>
  <sheetData>
    <row r="1" spans="3:145" s="123" customFormat="1" ht="59" customHeight="1" thickBot="1">
      <c r="C1" s="2277"/>
      <c r="D1" s="2277"/>
      <c r="E1" s="2277"/>
      <c r="F1" s="2277"/>
      <c r="G1" s="2277"/>
      <c r="H1" s="2277"/>
      <c r="I1" s="2277"/>
      <c r="J1" s="2277"/>
      <c r="K1" s="2277"/>
      <c r="L1" s="2277"/>
      <c r="M1" s="2277"/>
      <c r="N1" s="2277"/>
      <c r="O1" s="2277"/>
      <c r="P1" s="2277"/>
      <c r="Q1" s="2277"/>
      <c r="R1" s="2277"/>
      <c r="S1" s="2277"/>
      <c r="T1" s="2277"/>
      <c r="U1" s="2277"/>
      <c r="V1" s="2277"/>
      <c r="W1" s="2277"/>
      <c r="X1" s="2277"/>
      <c r="Y1" s="2277"/>
      <c r="Z1" s="2277"/>
      <c r="AA1" s="2277"/>
      <c r="AB1" s="2277"/>
      <c r="AC1" s="2277"/>
      <c r="AD1" s="2277"/>
      <c r="AE1" s="2277"/>
      <c r="AF1" s="2277"/>
      <c r="BI1" s="332"/>
      <c r="BJ1" s="333"/>
      <c r="BK1" s="334"/>
      <c r="BL1" s="335"/>
      <c r="BP1" s="336"/>
      <c r="BQ1" s="336"/>
      <c r="BT1" s="337"/>
      <c r="BU1" s="328"/>
      <c r="BV1" s="328"/>
      <c r="BW1" s="328"/>
      <c r="CZ1" s="338"/>
      <c r="DB1" s="338"/>
      <c r="DD1" s="339"/>
      <c r="DE1" s="338"/>
      <c r="DM1" s="339"/>
      <c r="DU1" s="339"/>
      <c r="DX1" s="339"/>
      <c r="DZ1" s="340"/>
      <c r="EA1" s="341"/>
      <c r="ED1" s="340"/>
      <c r="EL1" s="342"/>
      <c r="EM1" s="342"/>
      <c r="EN1" s="342"/>
      <c r="EO1" s="343"/>
    </row>
    <row r="2" spans="3:145" ht="60" customHeight="1" thickBot="1">
      <c r="C2" s="1279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1280"/>
      <c r="Q2" s="1280"/>
      <c r="R2" s="1280"/>
      <c r="S2" s="1280"/>
      <c r="T2" s="1280"/>
      <c r="U2" s="1280"/>
      <c r="V2" s="1280"/>
      <c r="W2" s="1280"/>
      <c r="X2" s="1280"/>
      <c r="Y2" s="1280"/>
      <c r="Z2" s="1280"/>
      <c r="AA2" s="1280"/>
      <c r="AB2" s="1280"/>
      <c r="AC2" s="1280"/>
      <c r="AD2" s="1280"/>
      <c r="AE2" s="1280"/>
      <c r="AF2" s="1281"/>
      <c r="AP2" s="124"/>
      <c r="AQ2" s="124"/>
      <c r="AR2" s="124"/>
      <c r="AS2" s="124"/>
      <c r="AW2" s="124"/>
      <c r="AX2" s="124"/>
      <c r="AY2" s="124"/>
      <c r="AZ2" s="124"/>
      <c r="BA2" s="124"/>
      <c r="BB2" s="124"/>
      <c r="BC2" s="124"/>
      <c r="BD2" s="124"/>
      <c r="BE2" s="124"/>
      <c r="BO2" s="124"/>
      <c r="BP2" s="129"/>
      <c r="BQ2" s="129"/>
      <c r="BR2" s="124"/>
      <c r="BS2" s="124"/>
      <c r="BT2" s="130"/>
      <c r="DH2" s="124"/>
    </row>
    <row r="3" spans="3:145" ht="16" customHeight="1" thickBot="1">
      <c r="C3" s="1282"/>
      <c r="D3" s="2281"/>
      <c r="E3" s="1283"/>
      <c r="F3" s="1283"/>
      <c r="G3" s="1283"/>
      <c r="H3" s="1283"/>
      <c r="I3" s="1283"/>
      <c r="J3" s="1283"/>
      <c r="K3" s="1283"/>
      <c r="L3" s="1283"/>
      <c r="M3" s="1283"/>
      <c r="N3" s="1283"/>
      <c r="O3" s="1283"/>
      <c r="P3" s="1283"/>
      <c r="Q3" s="1283"/>
      <c r="R3" s="1283"/>
      <c r="S3" s="1283"/>
      <c r="T3" s="1283"/>
      <c r="U3" s="1283"/>
      <c r="V3" s="1283"/>
      <c r="W3" s="1283"/>
      <c r="X3" s="1283"/>
      <c r="Y3" s="1283"/>
      <c r="Z3" s="1283"/>
      <c r="AA3" s="1283"/>
      <c r="AB3" s="2281"/>
      <c r="AC3" s="1284"/>
      <c r="AD3" s="155"/>
      <c r="AE3" s="155"/>
      <c r="AF3" s="1285"/>
      <c r="AP3" s="124"/>
      <c r="AQ3" s="124"/>
      <c r="AR3" s="124"/>
      <c r="AS3" s="124"/>
      <c r="AW3" s="124"/>
      <c r="AX3" s="124"/>
      <c r="AY3" s="124"/>
      <c r="AZ3" s="124"/>
      <c r="BA3" s="124"/>
      <c r="BB3" s="124"/>
      <c r="BC3" s="124"/>
      <c r="BD3" s="124"/>
      <c r="BE3" s="124"/>
      <c r="BO3" s="124"/>
      <c r="BP3" s="129"/>
      <c r="BQ3" s="129"/>
      <c r="BR3" s="124"/>
      <c r="BS3" s="124"/>
      <c r="BT3" s="130"/>
      <c r="DH3" s="124"/>
    </row>
    <row r="4" spans="3:145" ht="30" customHeight="1" thickBot="1">
      <c r="C4" s="1282"/>
      <c r="D4" s="2282"/>
      <c r="E4" s="155"/>
      <c r="F4" s="1286" t="s">
        <v>114</v>
      </c>
      <c r="G4" s="2280" t="s">
        <v>644</v>
      </c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1288"/>
      <c r="T4" s="1289"/>
      <c r="U4" s="1288"/>
      <c r="V4" s="2285"/>
      <c r="W4" s="2285"/>
      <c r="X4" s="1290"/>
      <c r="Y4" s="1291"/>
      <c r="Z4" s="155"/>
      <c r="AA4" s="155"/>
      <c r="AB4" s="2282"/>
      <c r="AC4" s="1292"/>
      <c r="AD4" s="155"/>
      <c r="AE4" s="155"/>
      <c r="AF4" s="1285"/>
      <c r="AP4" s="124"/>
      <c r="AQ4" s="124"/>
      <c r="AR4" s="124"/>
      <c r="AS4" s="124"/>
      <c r="AW4" s="124"/>
      <c r="AX4" s="124"/>
      <c r="AY4" s="124"/>
      <c r="AZ4" s="124"/>
      <c r="BA4" s="124"/>
      <c r="BB4" s="124"/>
      <c r="BC4" s="124"/>
      <c r="BD4" s="124"/>
      <c r="BE4" s="124"/>
      <c r="BO4" s="124"/>
      <c r="BP4" s="129"/>
      <c r="BQ4" s="129"/>
      <c r="BR4" s="124"/>
      <c r="BS4" s="124"/>
      <c r="BT4" s="130"/>
      <c r="DH4" s="124"/>
    </row>
    <row r="5" spans="3:145" ht="4" customHeight="1" thickBot="1">
      <c r="C5" s="1282"/>
      <c r="D5" s="2282"/>
      <c r="E5" s="155"/>
      <c r="F5" s="155"/>
      <c r="G5" s="1287"/>
      <c r="H5" s="1287"/>
      <c r="I5" s="1287"/>
      <c r="J5" s="1287"/>
      <c r="K5" s="1287"/>
      <c r="L5" s="1287"/>
      <c r="M5" s="1287"/>
      <c r="N5" s="1287"/>
      <c r="O5" s="1287"/>
      <c r="P5" s="1287"/>
      <c r="Q5" s="1287"/>
      <c r="R5" s="1287"/>
      <c r="S5" s="1288"/>
      <c r="T5" s="1288"/>
      <c r="U5" s="1288"/>
      <c r="V5" s="1293"/>
      <c r="W5" s="1293"/>
      <c r="X5" s="1290"/>
      <c r="Y5" s="1294"/>
      <c r="Z5" s="155"/>
      <c r="AA5" s="155"/>
      <c r="AB5" s="2282"/>
      <c r="AC5" s="1292"/>
      <c r="AD5" s="155"/>
      <c r="AE5" s="155"/>
      <c r="AF5" s="1285"/>
      <c r="AP5" s="124"/>
      <c r="AQ5" s="124"/>
      <c r="AR5" s="124"/>
      <c r="AS5" s="124"/>
      <c r="AW5" s="124"/>
      <c r="AX5" s="124"/>
      <c r="AY5" s="124"/>
      <c r="AZ5" s="124"/>
      <c r="BA5" s="124"/>
      <c r="BB5" s="124"/>
      <c r="BC5" s="124"/>
      <c r="BD5" s="124"/>
      <c r="BE5" s="124"/>
      <c r="BO5" s="124"/>
      <c r="BP5" s="129"/>
      <c r="BQ5" s="129"/>
      <c r="BR5" s="124"/>
      <c r="BS5" s="124"/>
      <c r="BT5" s="130"/>
      <c r="DH5" s="124"/>
    </row>
    <row r="6" spans="3:145" ht="4" customHeight="1" thickBot="1">
      <c r="C6" s="1282"/>
      <c r="D6" s="2282"/>
      <c r="E6" s="155"/>
      <c r="F6" s="155"/>
      <c r="G6" s="1287"/>
      <c r="H6" s="1287"/>
      <c r="I6" s="1287"/>
      <c r="J6" s="1287"/>
      <c r="K6" s="1287"/>
      <c r="L6" s="1287"/>
      <c r="M6" s="1287"/>
      <c r="N6" s="1287"/>
      <c r="O6" s="1287"/>
      <c r="P6" s="1287"/>
      <c r="Q6" s="1287"/>
      <c r="R6" s="1287"/>
      <c r="S6" s="1288"/>
      <c r="T6" s="1288"/>
      <c r="U6" s="1288"/>
      <c r="V6" s="1295"/>
      <c r="W6" s="1295"/>
      <c r="X6" s="1290"/>
      <c r="Y6" s="1294"/>
      <c r="Z6" s="155"/>
      <c r="AA6" s="155"/>
      <c r="AB6" s="2282"/>
      <c r="AC6" s="1292"/>
      <c r="AD6" s="155"/>
      <c r="AE6" s="155"/>
      <c r="AF6" s="1285"/>
      <c r="AP6" s="124"/>
      <c r="AQ6" s="124"/>
      <c r="AR6" s="124"/>
      <c r="AS6" s="124"/>
      <c r="AW6" s="124"/>
      <c r="AX6" s="124"/>
      <c r="AY6" s="124"/>
      <c r="AZ6" s="124"/>
      <c r="BA6" s="124"/>
      <c r="BB6" s="124"/>
      <c r="BC6" s="124"/>
      <c r="BD6" s="124"/>
      <c r="BE6" s="124"/>
      <c r="BO6" s="124"/>
      <c r="BP6" s="129"/>
      <c r="BQ6" s="129"/>
      <c r="BR6" s="124"/>
      <c r="BS6" s="124"/>
      <c r="BT6" s="130"/>
      <c r="DH6" s="124"/>
    </row>
    <row r="7" spans="3:145" ht="30" customHeight="1" thickBot="1">
      <c r="C7" s="1282"/>
      <c r="D7" s="2282"/>
      <c r="E7" s="155"/>
      <c r="F7" s="1286" t="s">
        <v>114</v>
      </c>
      <c r="G7" s="2222" t="s">
        <v>645</v>
      </c>
      <c r="H7" s="2222"/>
      <c r="I7" s="2222"/>
      <c r="J7" s="2222"/>
      <c r="K7" s="2222"/>
      <c r="L7" s="2222"/>
      <c r="M7" s="2222"/>
      <c r="N7" s="2222"/>
      <c r="O7" s="2222"/>
      <c r="P7" s="2222"/>
      <c r="Q7" s="2222"/>
      <c r="R7" s="2222"/>
      <c r="S7" s="1297"/>
      <c r="T7" s="1298"/>
      <c r="U7" s="1297"/>
      <c r="V7" s="2286"/>
      <c r="W7" s="2286"/>
      <c r="X7" s="1294"/>
      <c r="Y7" s="1291"/>
      <c r="Z7" s="155"/>
      <c r="AA7" s="155"/>
      <c r="AB7" s="2282"/>
      <c r="AC7" s="1292"/>
      <c r="AD7" s="155"/>
      <c r="AE7" s="155"/>
      <c r="AF7" s="1285"/>
      <c r="AP7" s="124"/>
      <c r="AQ7" s="124"/>
      <c r="AR7" s="124"/>
      <c r="AS7" s="124"/>
      <c r="AW7" s="124"/>
      <c r="AX7" s="124"/>
      <c r="AY7" s="124"/>
      <c r="AZ7" s="124"/>
      <c r="BA7" s="124"/>
      <c r="BB7" s="124"/>
      <c r="BC7" s="124"/>
      <c r="BD7" s="124"/>
      <c r="BE7" s="124"/>
      <c r="BO7" s="124"/>
      <c r="BP7" s="129"/>
      <c r="BQ7" s="129"/>
      <c r="BR7" s="124"/>
      <c r="BS7" s="124"/>
      <c r="BT7" s="130"/>
      <c r="DH7" s="124"/>
    </row>
    <row r="8" spans="3:145" ht="4" customHeight="1" thickBot="1">
      <c r="C8" s="1282"/>
      <c r="D8" s="2282"/>
      <c r="E8" s="155"/>
      <c r="F8" s="155"/>
      <c r="G8" s="1296"/>
      <c r="H8" s="1296"/>
      <c r="I8" s="1296"/>
      <c r="J8" s="1296"/>
      <c r="K8" s="1296"/>
      <c r="L8" s="1296"/>
      <c r="M8" s="1296"/>
      <c r="N8" s="1296"/>
      <c r="O8" s="1296"/>
      <c r="P8" s="1296"/>
      <c r="Q8" s="1296"/>
      <c r="R8" s="1296"/>
      <c r="S8" s="1297"/>
      <c r="T8" s="1297"/>
      <c r="U8" s="1297"/>
      <c r="V8" s="1299"/>
      <c r="W8" s="1299"/>
      <c r="X8" s="1294"/>
      <c r="Y8" s="1294"/>
      <c r="Z8" s="155"/>
      <c r="AA8" s="155"/>
      <c r="AB8" s="2282"/>
      <c r="AC8" s="1292"/>
      <c r="AD8" s="155"/>
      <c r="AE8" s="155"/>
      <c r="AF8" s="1285"/>
      <c r="AP8" s="124"/>
      <c r="AQ8" s="124"/>
      <c r="AR8" s="124"/>
      <c r="AS8" s="124"/>
      <c r="AW8" s="124"/>
      <c r="AX8" s="124"/>
      <c r="AY8" s="124"/>
      <c r="AZ8" s="124"/>
      <c r="BA8" s="124"/>
      <c r="BB8" s="124"/>
      <c r="BC8" s="124"/>
      <c r="BD8" s="124"/>
      <c r="BE8" s="124"/>
      <c r="BO8" s="124"/>
      <c r="BP8" s="129"/>
      <c r="BQ8" s="129"/>
      <c r="BR8" s="124"/>
      <c r="BS8" s="124"/>
      <c r="BT8" s="130"/>
      <c r="DH8" s="124"/>
    </row>
    <row r="9" spans="3:145" ht="4" customHeight="1" thickBot="1">
      <c r="C9" s="1282"/>
      <c r="D9" s="2282"/>
      <c r="E9" s="155"/>
      <c r="F9" s="155"/>
      <c r="G9" s="1296"/>
      <c r="H9" s="1296"/>
      <c r="I9" s="1296"/>
      <c r="J9" s="1296"/>
      <c r="K9" s="1296"/>
      <c r="L9" s="1296"/>
      <c r="M9" s="1296"/>
      <c r="N9" s="1296"/>
      <c r="O9" s="1296"/>
      <c r="P9" s="1296"/>
      <c r="Q9" s="1296"/>
      <c r="R9" s="1296"/>
      <c r="S9" s="1297"/>
      <c r="T9" s="1297"/>
      <c r="U9" s="1297"/>
      <c r="V9" s="1300" t="s">
        <v>696</v>
      </c>
      <c r="W9" s="1300"/>
      <c r="X9" s="1294"/>
      <c r="Y9" s="1294"/>
      <c r="Z9" s="155"/>
      <c r="AA9" s="155"/>
      <c r="AB9" s="2282"/>
      <c r="AC9" s="1292"/>
      <c r="AD9" s="155"/>
      <c r="AE9" s="155"/>
      <c r="AF9" s="1285"/>
      <c r="AP9" s="124"/>
      <c r="AQ9" s="124"/>
      <c r="AR9" s="124"/>
      <c r="AS9" s="124"/>
      <c r="AW9" s="124"/>
      <c r="AX9" s="124"/>
      <c r="AY9" s="124"/>
      <c r="AZ9" s="124"/>
      <c r="BA9" s="124"/>
      <c r="BB9" s="124"/>
      <c r="BC9" s="124"/>
      <c r="BD9" s="124"/>
      <c r="BE9" s="124"/>
      <c r="BO9" s="124"/>
      <c r="BP9" s="129"/>
      <c r="BQ9" s="129"/>
      <c r="BR9" s="124"/>
      <c r="BS9" s="124"/>
      <c r="BT9" s="130"/>
      <c r="DH9" s="124"/>
    </row>
    <row r="10" spans="3:145" ht="30" customHeight="1" thickBot="1">
      <c r="C10" s="1282"/>
      <c r="D10" s="2282"/>
      <c r="E10" s="155"/>
      <c r="F10" s="1286" t="s">
        <v>114</v>
      </c>
      <c r="G10" s="2222" t="s">
        <v>646</v>
      </c>
      <c r="H10" s="2222"/>
      <c r="I10" s="2222"/>
      <c r="J10" s="2222"/>
      <c r="K10" s="2222"/>
      <c r="L10" s="2222"/>
      <c r="M10" s="2222"/>
      <c r="N10" s="2222"/>
      <c r="O10" s="2222"/>
      <c r="P10" s="2222"/>
      <c r="Q10" s="2222"/>
      <c r="R10" s="2222"/>
      <c r="S10" s="1297"/>
      <c r="T10" s="1298"/>
      <c r="U10" s="1297"/>
      <c r="V10" s="2287"/>
      <c r="W10" s="2287"/>
      <c r="X10" s="1294"/>
      <c r="Y10" s="1291"/>
      <c r="Z10" s="155"/>
      <c r="AA10" s="155"/>
      <c r="AB10" s="2282"/>
      <c r="AC10" s="1292"/>
      <c r="AD10" s="155"/>
      <c r="AE10" s="155"/>
      <c r="AF10" s="1285"/>
      <c r="AP10" s="124"/>
      <c r="AQ10" s="124"/>
      <c r="AR10" s="124"/>
      <c r="AS10" s="124"/>
      <c r="AW10" s="124"/>
      <c r="AX10" s="124"/>
      <c r="AY10" s="124"/>
      <c r="AZ10" s="124"/>
      <c r="BA10" s="124"/>
      <c r="BB10" s="124"/>
      <c r="BC10" s="124"/>
      <c r="BD10" s="124"/>
      <c r="BE10" s="124"/>
      <c r="BO10" s="124"/>
      <c r="BP10" s="129"/>
      <c r="BQ10" s="129"/>
      <c r="BR10" s="124"/>
      <c r="BS10" s="138"/>
      <c r="BT10" s="130"/>
      <c r="DH10" s="124"/>
    </row>
    <row r="11" spans="3:145" ht="16" customHeight="1" thickBot="1">
      <c r="C11" s="1282"/>
      <c r="D11" s="2283"/>
      <c r="E11" s="1301"/>
      <c r="F11" s="1301"/>
      <c r="G11" s="1302"/>
      <c r="H11" s="1302"/>
      <c r="I11" s="1302"/>
      <c r="J11" s="1302"/>
      <c r="K11" s="1302"/>
      <c r="L11" s="1302"/>
      <c r="M11" s="1302"/>
      <c r="N11" s="1302"/>
      <c r="O11" s="1302"/>
      <c r="P11" s="1302"/>
      <c r="Q11" s="1302"/>
      <c r="R11" s="1302"/>
      <c r="S11" s="1303"/>
      <c r="T11" s="1303"/>
      <c r="U11" s="1303"/>
      <c r="V11" s="1304"/>
      <c r="W11" s="1304"/>
      <c r="X11" s="1305"/>
      <c r="Y11" s="1305"/>
      <c r="Z11" s="1301"/>
      <c r="AA11" s="1301"/>
      <c r="AB11" s="2283"/>
      <c r="AC11" s="1306"/>
      <c r="AD11" s="155"/>
      <c r="AE11" s="155"/>
      <c r="AF11" s="1285"/>
      <c r="AP11" s="124"/>
      <c r="AQ11" s="124"/>
      <c r="AR11" s="124"/>
      <c r="AS11" s="124"/>
      <c r="AW11" s="124"/>
      <c r="AX11" s="124"/>
      <c r="AY11" s="124"/>
      <c r="AZ11" s="124"/>
      <c r="BA11" s="124"/>
      <c r="BB11" s="124"/>
      <c r="BC11" s="124"/>
      <c r="BD11" s="124"/>
      <c r="BE11" s="124"/>
      <c r="BO11" s="124"/>
      <c r="BP11" s="129"/>
      <c r="BQ11" s="129"/>
      <c r="BR11" s="124"/>
      <c r="BS11" s="138"/>
      <c r="BT11" s="130"/>
      <c r="DH11" s="124"/>
    </row>
    <row r="12" spans="3:145" ht="6" customHeight="1" thickBot="1">
      <c r="C12" s="1282"/>
      <c r="D12" s="1231"/>
      <c r="E12" s="155"/>
      <c r="F12" s="155"/>
      <c r="G12" s="2289"/>
      <c r="H12" s="2289"/>
      <c r="I12" s="2289"/>
      <c r="J12" s="2289"/>
      <c r="K12" s="2289"/>
      <c r="L12" s="2289"/>
      <c r="M12" s="2289"/>
      <c r="N12" s="2289"/>
      <c r="O12" s="2289"/>
      <c r="P12" s="2289"/>
      <c r="Q12" s="1307"/>
      <c r="R12" s="1307"/>
      <c r="S12" s="1307"/>
      <c r="T12" s="1307"/>
      <c r="U12" s="1307"/>
      <c r="V12" s="1307"/>
      <c r="W12" s="1294"/>
      <c r="X12" s="1294"/>
      <c r="Y12" s="1294"/>
      <c r="Z12" s="155"/>
      <c r="AA12" s="155"/>
      <c r="AB12" s="155"/>
      <c r="AC12" s="155"/>
      <c r="AD12" s="155"/>
      <c r="AE12" s="155"/>
      <c r="AF12" s="1285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40"/>
      <c r="BJ12" s="141"/>
      <c r="BK12" s="142"/>
      <c r="BL12" s="143"/>
      <c r="BM12" s="139"/>
      <c r="BN12" s="139"/>
      <c r="BO12" s="139"/>
      <c r="BP12" s="144"/>
      <c r="BQ12" s="144"/>
      <c r="BR12" s="139"/>
      <c r="BS12" s="145"/>
      <c r="BT12" s="130"/>
      <c r="DH12" s="124"/>
    </row>
    <row r="13" spans="3:145" ht="6" customHeight="1" thickBot="1">
      <c r="C13" s="1282"/>
      <c r="D13" s="1231"/>
      <c r="E13" s="155"/>
      <c r="F13" s="155"/>
      <c r="G13" s="1307"/>
      <c r="H13" s="1307"/>
      <c r="I13" s="1307"/>
      <c r="J13" s="1307"/>
      <c r="K13" s="1307"/>
      <c r="L13" s="1307"/>
      <c r="M13" s="1307"/>
      <c r="N13" s="1307"/>
      <c r="O13" s="1307"/>
      <c r="P13" s="1307"/>
      <c r="Q13" s="1307"/>
      <c r="R13" s="1307"/>
      <c r="S13" s="1307"/>
      <c r="T13" s="1307"/>
      <c r="U13" s="1307"/>
      <c r="V13" s="1307"/>
      <c r="W13" s="1294"/>
      <c r="X13" s="1294"/>
      <c r="Y13" s="1294"/>
      <c r="Z13" s="155"/>
      <c r="AA13" s="155"/>
      <c r="AB13" s="155"/>
      <c r="AC13" s="155"/>
      <c r="AD13" s="155"/>
      <c r="AE13" s="155"/>
      <c r="AF13" s="1285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40"/>
      <c r="BJ13" s="141"/>
      <c r="BK13" s="142"/>
      <c r="BL13" s="143"/>
      <c r="BM13" s="139"/>
      <c r="BN13" s="139"/>
      <c r="BO13" s="139"/>
      <c r="BP13" s="144"/>
      <c r="BQ13" s="144"/>
      <c r="BR13" s="139"/>
      <c r="BS13" s="145"/>
      <c r="BT13" s="130"/>
      <c r="DH13" s="124"/>
    </row>
    <row r="14" spans="3:145" ht="12" customHeight="1">
      <c r="C14" s="1282"/>
      <c r="D14" s="2225"/>
      <c r="E14" s="1283"/>
      <c r="F14" s="1283"/>
      <c r="G14" s="2294"/>
      <c r="H14" s="2294"/>
      <c r="I14" s="2294"/>
      <c r="J14" s="2294"/>
      <c r="K14" s="2294"/>
      <c r="L14" s="2294"/>
      <c r="M14" s="2294"/>
      <c r="N14" s="2294"/>
      <c r="O14" s="2294"/>
      <c r="P14" s="2294"/>
      <c r="Q14" s="1308"/>
      <c r="R14" s="1308"/>
      <c r="S14" s="1308"/>
      <c r="T14" s="1308"/>
      <c r="U14" s="1308"/>
      <c r="V14" s="1308"/>
      <c r="W14" s="1309"/>
      <c r="X14" s="1309"/>
      <c r="Y14" s="1309"/>
      <c r="Z14" s="1283"/>
      <c r="AA14" s="1283"/>
      <c r="AB14" s="2225"/>
      <c r="AC14" s="2219"/>
      <c r="AD14" s="155"/>
      <c r="AE14" s="155"/>
      <c r="AF14" s="1285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141"/>
      <c r="BK14" s="142"/>
      <c r="BL14" s="143"/>
      <c r="BM14" s="139"/>
      <c r="BN14" s="139"/>
      <c r="BO14" s="139"/>
      <c r="BP14" s="144"/>
      <c r="BQ14" s="144"/>
      <c r="BR14" s="139"/>
      <c r="BS14" s="145"/>
      <c r="BT14" s="130"/>
      <c r="DH14" s="124"/>
    </row>
    <row r="15" spans="3:145" ht="26" customHeight="1">
      <c r="C15" s="1282"/>
      <c r="D15" s="2226"/>
      <c r="E15" s="155"/>
      <c r="F15" s="155"/>
      <c r="G15" s="124"/>
      <c r="H15" s="1297"/>
      <c r="I15" s="1297"/>
      <c r="J15" s="1297"/>
      <c r="K15" s="1297"/>
      <c r="L15" s="1297"/>
      <c r="M15" s="1297"/>
      <c r="N15" s="2290" t="s">
        <v>648</v>
      </c>
      <c r="O15" s="2291"/>
      <c r="P15" s="2291"/>
      <c r="Q15" s="2291"/>
      <c r="R15" s="2292"/>
      <c r="S15" s="1310"/>
      <c r="T15" s="2290" t="s">
        <v>649</v>
      </c>
      <c r="U15" s="2291"/>
      <c r="V15" s="2291"/>
      <c r="W15" s="2291"/>
      <c r="X15" s="2291"/>
      <c r="Y15" s="2292"/>
      <c r="Z15" s="1311"/>
      <c r="AA15" s="1311"/>
      <c r="AB15" s="2226"/>
      <c r="AC15" s="2220"/>
      <c r="AD15" s="1311"/>
      <c r="AE15" s="2223" t="str">
        <f>IF(V17="","",W43)</f>
        <v/>
      </c>
      <c r="AF15" s="2224"/>
      <c r="AP15" s="124"/>
      <c r="AQ15" s="124"/>
      <c r="AR15" s="124"/>
      <c r="AS15" s="124"/>
      <c r="AW15" s="124"/>
      <c r="AX15" s="124"/>
      <c r="AY15" s="124"/>
      <c r="AZ15" s="124"/>
      <c r="BA15" s="124"/>
      <c r="BB15" s="124"/>
      <c r="BC15" s="124"/>
      <c r="BD15" s="124"/>
      <c r="BE15" s="124"/>
      <c r="BO15" s="124"/>
      <c r="BP15" s="129"/>
      <c r="BQ15" s="129"/>
      <c r="BR15" s="124"/>
      <c r="BS15" s="138"/>
      <c r="BT15" s="130"/>
      <c r="DH15" s="124"/>
    </row>
    <row r="16" spans="3:145" ht="8" customHeight="1" thickBot="1">
      <c r="C16" s="1282"/>
      <c r="D16" s="2226"/>
      <c r="E16" s="155"/>
      <c r="F16" s="155"/>
      <c r="G16" s="1297"/>
      <c r="H16" s="1297"/>
      <c r="I16" s="1297"/>
      <c r="J16" s="1297"/>
      <c r="K16" s="1297"/>
      <c r="L16" s="1297"/>
      <c r="M16" s="1297"/>
      <c r="N16" s="1297"/>
      <c r="O16" s="1297"/>
      <c r="P16" s="1312"/>
      <c r="Q16" s="1312"/>
      <c r="R16" s="1312"/>
      <c r="S16" s="1312"/>
      <c r="T16" s="1313"/>
      <c r="U16" s="1312"/>
      <c r="V16" s="1312"/>
      <c r="W16" s="1312"/>
      <c r="X16" s="1313"/>
      <c r="Y16" s="1314"/>
      <c r="Z16" s="155"/>
      <c r="AA16" s="155"/>
      <c r="AB16" s="2226"/>
      <c r="AC16" s="2220"/>
      <c r="AD16" s="155"/>
      <c r="AE16" s="2223"/>
      <c r="AF16" s="2224"/>
      <c r="AP16" s="124"/>
      <c r="AQ16" s="124"/>
      <c r="AR16" s="124"/>
      <c r="AS16" s="124"/>
      <c r="AW16" s="124"/>
      <c r="AX16" s="124"/>
      <c r="AY16" s="124"/>
      <c r="AZ16" s="124"/>
      <c r="BA16" s="124"/>
      <c r="BB16" s="124"/>
      <c r="BC16" s="124"/>
      <c r="BD16" s="124"/>
      <c r="BE16" s="124"/>
      <c r="BO16" s="124"/>
      <c r="BP16" s="129"/>
      <c r="BQ16" s="129"/>
      <c r="BR16" s="124"/>
      <c r="BS16" s="138"/>
      <c r="BT16" s="130"/>
      <c r="DH16" s="124"/>
    </row>
    <row r="17" spans="3:112" ht="30" customHeight="1" thickBot="1">
      <c r="C17" s="1282"/>
      <c r="D17" s="2226"/>
      <c r="E17" s="155"/>
      <c r="F17" s="1315" t="s">
        <v>114</v>
      </c>
      <c r="G17" s="2222" t="s">
        <v>647</v>
      </c>
      <c r="H17" s="2222"/>
      <c r="I17" s="2222"/>
      <c r="J17" s="2222"/>
      <c r="K17" s="2222"/>
      <c r="L17" s="2222"/>
      <c r="M17" s="1297"/>
      <c r="N17" s="1298"/>
      <c r="O17" s="1297"/>
      <c r="P17" s="1277"/>
      <c r="Q17" s="1297"/>
      <c r="R17" s="1316"/>
      <c r="S17" s="1297"/>
      <c r="T17" s="1317"/>
      <c r="U17" s="1297"/>
      <c r="V17" s="2285"/>
      <c r="W17" s="2285"/>
      <c r="X17" s="1313"/>
      <c r="Y17" s="1318"/>
      <c r="Z17" s="155"/>
      <c r="AA17" s="155"/>
      <c r="AB17" s="2226"/>
      <c r="AC17" s="2220"/>
      <c r="AD17" s="155"/>
      <c r="AE17" s="2223"/>
      <c r="AF17" s="2224"/>
      <c r="AP17" s="124"/>
      <c r="AQ17" s="124"/>
      <c r="AR17" s="124"/>
      <c r="AS17" s="124"/>
      <c r="AW17" s="124"/>
      <c r="AX17" s="124"/>
      <c r="AY17" s="124"/>
      <c r="AZ17" s="124"/>
      <c r="BA17" s="124"/>
      <c r="BB17" s="124"/>
      <c r="BC17" s="124"/>
      <c r="BD17" s="124"/>
      <c r="BE17" s="124"/>
      <c r="BO17" s="124"/>
      <c r="BP17" s="129"/>
      <c r="BQ17" s="129"/>
      <c r="BR17" s="124"/>
      <c r="BS17" s="138"/>
      <c r="BT17" s="130"/>
      <c r="DH17" s="124"/>
    </row>
    <row r="18" spans="3:112" ht="4" customHeight="1" thickBot="1">
      <c r="C18" s="1319"/>
      <c r="D18" s="2226"/>
      <c r="E18" s="155"/>
      <c r="F18" s="1320"/>
      <c r="G18" s="1297"/>
      <c r="H18" s="1297"/>
      <c r="I18" s="1297"/>
      <c r="J18" s="1297"/>
      <c r="K18" s="1297"/>
      <c r="L18" s="1297"/>
      <c r="M18" s="1297"/>
      <c r="N18" s="1297"/>
      <c r="O18" s="1297"/>
      <c r="P18" s="1321"/>
      <c r="Q18" s="1297"/>
      <c r="R18" s="1297"/>
      <c r="S18" s="1297"/>
      <c r="T18" s="1313"/>
      <c r="U18" s="1297"/>
      <c r="V18" s="1293"/>
      <c r="W18" s="1293"/>
      <c r="X18" s="1313"/>
      <c r="Y18" s="1313"/>
      <c r="Z18" s="155"/>
      <c r="AA18" s="155"/>
      <c r="AB18" s="2226"/>
      <c r="AC18" s="2220"/>
      <c r="AD18" s="155"/>
      <c r="AE18" s="2223"/>
      <c r="AF18" s="2224"/>
      <c r="AP18" s="124"/>
      <c r="AQ18" s="124"/>
      <c r="AR18" s="124"/>
      <c r="AS18" s="124"/>
      <c r="AW18" s="124"/>
      <c r="AX18" s="124"/>
      <c r="AY18" s="124"/>
      <c r="AZ18" s="124"/>
      <c r="BA18" s="124"/>
      <c r="BB18" s="124"/>
      <c r="BC18" s="124"/>
      <c r="BD18" s="124"/>
      <c r="BE18" s="124"/>
      <c r="BO18" s="124"/>
      <c r="BP18" s="129"/>
      <c r="BQ18" s="129"/>
      <c r="BR18" s="124"/>
      <c r="BS18" s="138"/>
      <c r="BT18" s="130"/>
      <c r="DH18" s="124"/>
    </row>
    <row r="19" spans="3:112" ht="30" customHeight="1" thickBot="1">
      <c r="C19" s="1282"/>
      <c r="D19" s="2226"/>
      <c r="E19" s="155"/>
      <c r="F19" s="1320"/>
      <c r="G19" s="1313"/>
      <c r="H19" s="1313"/>
      <c r="I19" s="1313"/>
      <c r="J19" s="1313"/>
      <c r="K19" s="1313"/>
      <c r="L19" s="1313"/>
      <c r="M19" s="1313"/>
      <c r="N19" s="1313"/>
      <c r="O19" s="1313"/>
      <c r="P19" s="1322"/>
      <c r="Q19" s="1313"/>
      <c r="R19" s="1313"/>
      <c r="S19" s="1313"/>
      <c r="T19" s="1313"/>
      <c r="U19" s="1323"/>
      <c r="V19" s="1323"/>
      <c r="W19" s="1324"/>
      <c r="X19" s="1323"/>
      <c r="Y19" s="1313"/>
      <c r="Z19" s="155"/>
      <c r="AA19" s="155"/>
      <c r="AB19" s="2226"/>
      <c r="AC19" s="2220"/>
      <c r="AD19" s="155"/>
      <c r="AE19" s="2223"/>
      <c r="AF19" s="2224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40"/>
      <c r="BJ19" s="141"/>
      <c r="BK19" s="142"/>
      <c r="BL19" s="143"/>
      <c r="BM19" s="139"/>
      <c r="BN19" s="139"/>
      <c r="BO19" s="139"/>
      <c r="BP19" s="144"/>
      <c r="BQ19" s="144"/>
      <c r="BR19" s="139"/>
      <c r="BS19" s="145"/>
      <c r="BT19" s="130"/>
      <c r="DH19" s="124"/>
    </row>
    <row r="20" spans="3:112" ht="30" customHeight="1" thickBot="1">
      <c r="C20" s="1282"/>
      <c r="D20" s="2226"/>
      <c r="E20" s="155"/>
      <c r="F20" s="1315" t="s">
        <v>114</v>
      </c>
      <c r="G20" s="2222" t="s">
        <v>650</v>
      </c>
      <c r="H20" s="2222"/>
      <c r="I20" s="2222"/>
      <c r="J20" s="2222"/>
      <c r="K20" s="2222"/>
      <c r="L20" s="2222"/>
      <c r="M20" s="2222"/>
      <c r="N20" s="2222"/>
      <c r="O20" s="2222"/>
      <c r="P20" s="2222"/>
      <c r="Q20" s="2222"/>
      <c r="R20" s="2222"/>
      <c r="S20" s="1297"/>
      <c r="T20" s="1298"/>
      <c r="U20" s="1297"/>
      <c r="V20" s="2288"/>
      <c r="W20" s="2288"/>
      <c r="X20" s="1325"/>
      <c r="Y20" s="1326"/>
      <c r="Z20" s="1327"/>
      <c r="AA20" s="1327"/>
      <c r="AB20" s="2226"/>
      <c r="AC20" s="2220"/>
      <c r="AD20" s="1327"/>
      <c r="AE20" s="2223"/>
      <c r="AF20" s="2224"/>
      <c r="AP20" s="124"/>
      <c r="AQ20" s="124"/>
      <c r="AR20" s="124"/>
      <c r="AS20" s="124"/>
      <c r="AW20" s="124"/>
      <c r="AX20" s="124"/>
      <c r="AY20" s="124"/>
      <c r="AZ20" s="124"/>
      <c r="BA20" s="124"/>
      <c r="BB20" s="124"/>
      <c r="BC20" s="124"/>
      <c r="BD20" s="124"/>
      <c r="BE20" s="124"/>
      <c r="BO20" s="124"/>
      <c r="BP20" s="129"/>
      <c r="BQ20" s="129"/>
      <c r="BR20" s="124"/>
      <c r="BS20" s="124"/>
      <c r="BT20" s="130"/>
      <c r="DH20" s="124"/>
    </row>
    <row r="21" spans="3:112" ht="4" customHeight="1" thickBot="1">
      <c r="C21" s="1282"/>
      <c r="D21" s="2226"/>
      <c r="E21" s="155"/>
      <c r="F21" s="1320"/>
      <c r="G21" s="1296"/>
      <c r="H21" s="1296"/>
      <c r="I21" s="1296"/>
      <c r="J21" s="1296"/>
      <c r="K21" s="1296"/>
      <c r="L21" s="1296"/>
      <c r="M21" s="1296"/>
      <c r="N21" s="1296"/>
      <c r="O21" s="1296"/>
      <c r="P21" s="1296"/>
      <c r="Q21" s="1296"/>
      <c r="R21" s="1296"/>
      <c r="S21" s="1297"/>
      <c r="T21" s="1328"/>
      <c r="U21" s="1297"/>
      <c r="V21" s="1329"/>
      <c r="W21" s="1329"/>
      <c r="X21" s="1325"/>
      <c r="Y21" s="1330"/>
      <c r="Z21" s="1327"/>
      <c r="AA21" s="1327"/>
      <c r="AB21" s="2226"/>
      <c r="AC21" s="2220"/>
      <c r="AD21" s="1327"/>
      <c r="AE21" s="155"/>
      <c r="AF21" s="1285"/>
      <c r="AP21" s="124"/>
      <c r="AQ21" s="124"/>
      <c r="AR21" s="124"/>
      <c r="AS21" s="124"/>
      <c r="AW21" s="124"/>
      <c r="AX21" s="124"/>
      <c r="AY21" s="124"/>
      <c r="AZ21" s="124"/>
      <c r="BA21" s="124"/>
      <c r="BB21" s="124"/>
      <c r="BC21" s="124"/>
      <c r="BD21" s="124"/>
      <c r="BE21" s="124"/>
      <c r="BO21" s="124"/>
      <c r="BP21" s="129"/>
      <c r="BQ21" s="129"/>
      <c r="BR21" s="124"/>
      <c r="BS21" s="124"/>
      <c r="BT21" s="130"/>
      <c r="DH21" s="124"/>
    </row>
    <row r="22" spans="3:112" ht="4" customHeight="1" thickBot="1">
      <c r="C22" s="1282"/>
      <c r="D22" s="2226"/>
      <c r="E22" s="155"/>
      <c r="F22" s="1320"/>
      <c r="G22" s="1296"/>
      <c r="H22" s="1296"/>
      <c r="I22" s="1296"/>
      <c r="J22" s="1296"/>
      <c r="K22" s="1296"/>
      <c r="L22" s="1296"/>
      <c r="M22" s="1296"/>
      <c r="N22" s="1296"/>
      <c r="O22" s="1296"/>
      <c r="P22" s="1296"/>
      <c r="Q22" s="1296"/>
      <c r="R22" s="1296"/>
      <c r="S22" s="1297"/>
      <c r="T22" s="1303"/>
      <c r="U22" s="1328"/>
      <c r="V22" s="1331"/>
      <c r="W22" s="1331"/>
      <c r="X22" s="1330"/>
      <c r="Y22" s="1332"/>
      <c r="Z22" s="1327"/>
      <c r="AA22" s="1327"/>
      <c r="AB22" s="2226"/>
      <c r="AC22" s="2220"/>
      <c r="AD22" s="1327"/>
      <c r="AE22" s="155"/>
      <c r="AF22" s="1285"/>
      <c r="AP22" s="124"/>
      <c r="AQ22" s="124"/>
      <c r="AR22" s="124"/>
      <c r="AS22" s="124"/>
      <c r="AW22" s="124"/>
      <c r="AX22" s="124"/>
      <c r="AY22" s="124"/>
      <c r="AZ22" s="124"/>
      <c r="BA22" s="124"/>
      <c r="BB22" s="124"/>
      <c r="BC22" s="124"/>
      <c r="BD22" s="124"/>
      <c r="BE22" s="124"/>
      <c r="BO22" s="124"/>
      <c r="BP22" s="129"/>
      <c r="BQ22" s="129"/>
      <c r="BR22" s="124"/>
      <c r="BS22" s="124"/>
      <c r="BT22" s="130"/>
      <c r="DH22" s="124"/>
    </row>
    <row r="23" spans="3:112" ht="30" customHeight="1" thickBot="1">
      <c r="C23" s="1282"/>
      <c r="D23" s="2226"/>
      <c r="E23" s="155"/>
      <c r="F23" s="1315" t="s">
        <v>114</v>
      </c>
      <c r="G23" s="2222" t="s">
        <v>651</v>
      </c>
      <c r="H23" s="2222"/>
      <c r="I23" s="2222"/>
      <c r="J23" s="2222"/>
      <c r="K23" s="2222"/>
      <c r="L23" s="2222"/>
      <c r="M23" s="2222"/>
      <c r="N23" s="2222"/>
      <c r="O23" s="2222"/>
      <c r="P23" s="2222"/>
      <c r="Q23" s="2222"/>
      <c r="R23" s="2222"/>
      <c r="S23" s="1313"/>
      <c r="T23" s="1317"/>
      <c r="U23" s="1313"/>
      <c r="V23" s="2233"/>
      <c r="W23" s="2233"/>
      <c r="X23" s="1325"/>
      <c r="Y23" s="1326"/>
      <c r="Z23" s="1327"/>
      <c r="AA23" s="1327"/>
      <c r="AB23" s="2226"/>
      <c r="AC23" s="2220"/>
      <c r="AD23" s="1327"/>
      <c r="AE23" s="2278" t="str">
        <f>IF(AE15="","","LEAVE DAYS TO USE FOR TERMINAL OR SELL")</f>
        <v/>
      </c>
      <c r="AF23" s="2279"/>
      <c r="AP23" s="124"/>
      <c r="AQ23" s="124"/>
      <c r="AR23" s="124"/>
      <c r="AS23" s="124"/>
      <c r="AW23" s="124"/>
      <c r="AX23" s="124"/>
      <c r="AY23" s="124"/>
      <c r="AZ23" s="124"/>
      <c r="BA23" s="124"/>
      <c r="BB23" s="124"/>
      <c r="BC23" s="124"/>
      <c r="BD23" s="124"/>
      <c r="BE23" s="124"/>
      <c r="BO23" s="124"/>
      <c r="BP23" s="129"/>
      <c r="BQ23" s="129"/>
      <c r="BR23" s="124"/>
      <c r="BS23" s="124"/>
      <c r="BT23" s="130"/>
      <c r="DH23" s="124"/>
    </row>
    <row r="24" spans="3:112" ht="4" customHeight="1" thickBot="1">
      <c r="C24" s="1282"/>
      <c r="D24" s="2226"/>
      <c r="E24" s="155"/>
      <c r="F24" s="1320"/>
      <c r="G24" s="1333"/>
      <c r="H24" s="1333"/>
      <c r="I24" s="1333"/>
      <c r="J24" s="1333"/>
      <c r="K24" s="1333"/>
      <c r="L24" s="1333"/>
      <c r="M24" s="1333"/>
      <c r="N24" s="1333"/>
      <c r="O24" s="1333"/>
      <c r="P24" s="1333"/>
      <c r="Q24" s="1333"/>
      <c r="R24" s="1333"/>
      <c r="S24" s="1313"/>
      <c r="T24" s="1313"/>
      <c r="U24" s="1313"/>
      <c r="V24" s="1313"/>
      <c r="W24" s="1334"/>
      <c r="X24" s="1313"/>
      <c r="Y24" s="1313"/>
      <c r="Z24" s="155"/>
      <c r="AA24" s="155"/>
      <c r="AB24" s="2226"/>
      <c r="AC24" s="2220"/>
      <c r="AD24" s="155"/>
      <c r="AE24" s="2278"/>
      <c r="AF24" s="2279"/>
      <c r="AP24" s="124"/>
      <c r="AQ24" s="124"/>
      <c r="AR24" s="124"/>
      <c r="AS24" s="124"/>
      <c r="AW24" s="124"/>
      <c r="AX24" s="124"/>
      <c r="AY24" s="124"/>
      <c r="AZ24" s="124"/>
      <c r="BA24" s="124"/>
      <c r="BB24" s="124"/>
      <c r="BC24" s="124"/>
      <c r="BD24" s="124"/>
      <c r="BE24" s="124"/>
      <c r="BO24" s="124"/>
      <c r="BP24" s="129"/>
      <c r="BQ24" s="129"/>
      <c r="BR24" s="124"/>
      <c r="BS24" s="124"/>
      <c r="BT24" s="130"/>
      <c r="DH24" s="124"/>
    </row>
    <row r="25" spans="3:112" ht="4" customHeight="1" thickBot="1">
      <c r="C25" s="1282"/>
      <c r="D25" s="2226"/>
      <c r="E25" s="155"/>
      <c r="F25" s="1320"/>
      <c r="G25" s="1333"/>
      <c r="H25" s="1333"/>
      <c r="I25" s="1333"/>
      <c r="J25" s="1333"/>
      <c r="K25" s="1333"/>
      <c r="L25" s="1333"/>
      <c r="M25" s="1333"/>
      <c r="N25" s="1333"/>
      <c r="O25" s="1333"/>
      <c r="P25" s="1333"/>
      <c r="Q25" s="1333"/>
      <c r="R25" s="1333"/>
      <c r="S25" s="1313"/>
      <c r="T25" s="1313"/>
      <c r="U25" s="1323"/>
      <c r="V25" s="1323"/>
      <c r="W25" s="1335"/>
      <c r="X25" s="1323"/>
      <c r="Y25" s="1313"/>
      <c r="Z25" s="155"/>
      <c r="AA25" s="155"/>
      <c r="AB25" s="2226"/>
      <c r="AC25" s="2220"/>
      <c r="AD25" s="155"/>
      <c r="AE25" s="2278"/>
      <c r="AF25" s="2279"/>
      <c r="AP25" s="124"/>
      <c r="AQ25" s="124"/>
      <c r="AR25" s="124"/>
      <c r="AS25" s="124"/>
      <c r="AW25" s="124"/>
      <c r="AX25" s="124"/>
      <c r="AY25" s="124"/>
      <c r="AZ25" s="124"/>
      <c r="BA25" s="124"/>
      <c r="BB25" s="124"/>
      <c r="BC25" s="124"/>
      <c r="BD25" s="124"/>
      <c r="BE25" s="124"/>
      <c r="BO25" s="124"/>
      <c r="BP25" s="129"/>
      <c r="BQ25" s="129"/>
      <c r="BR25" s="124"/>
      <c r="BS25" s="124"/>
      <c r="BT25" s="130"/>
      <c r="DH25" s="124"/>
    </row>
    <row r="26" spans="3:112" ht="30" customHeight="1" thickBot="1">
      <c r="C26" s="1282"/>
      <c r="D26" s="2226"/>
      <c r="E26" s="155"/>
      <c r="F26" s="1315" t="s">
        <v>114</v>
      </c>
      <c r="G26" s="2222" t="s">
        <v>829</v>
      </c>
      <c r="H26" s="2222"/>
      <c r="I26" s="2222"/>
      <c r="J26" s="2222"/>
      <c r="K26" s="2222"/>
      <c r="L26" s="2222"/>
      <c r="M26" s="2222"/>
      <c r="N26" s="2222"/>
      <c r="O26" s="2222"/>
      <c r="P26" s="2222"/>
      <c r="Q26" s="2222"/>
      <c r="R26" s="2222"/>
      <c r="S26" s="1297"/>
      <c r="T26" s="1298"/>
      <c r="U26" s="1297"/>
      <c r="V26" s="2234"/>
      <c r="W26" s="2234"/>
      <c r="X26" s="1313"/>
      <c r="Y26" s="1318"/>
      <c r="Z26" s="155"/>
      <c r="AA26" s="155"/>
      <c r="AB26" s="2226"/>
      <c r="AC26" s="2220"/>
      <c r="AD26" s="155"/>
      <c r="AE26" s="2278"/>
      <c r="AF26" s="2279"/>
      <c r="AP26" s="124"/>
      <c r="AQ26" s="124"/>
      <c r="AR26" s="124"/>
      <c r="AS26" s="124"/>
      <c r="AW26" s="124"/>
      <c r="AX26" s="124"/>
      <c r="AY26" s="124"/>
      <c r="AZ26" s="124"/>
      <c r="BA26" s="124"/>
      <c r="BB26" s="124"/>
      <c r="BC26" s="124"/>
      <c r="BD26" s="124"/>
      <c r="BE26" s="124"/>
      <c r="BO26" s="124"/>
      <c r="BP26" s="129"/>
      <c r="BQ26" s="129"/>
      <c r="BR26" s="124"/>
      <c r="BS26" s="124"/>
      <c r="BT26" s="130"/>
      <c r="DH26" s="124"/>
    </row>
    <row r="27" spans="3:112" ht="16" customHeight="1" thickBot="1">
      <c r="C27" s="1282"/>
      <c r="D27" s="2227"/>
      <c r="E27" s="1301"/>
      <c r="F27" s="1301"/>
      <c r="G27" s="1303"/>
      <c r="H27" s="1303"/>
      <c r="I27" s="1303"/>
      <c r="J27" s="1303"/>
      <c r="K27" s="1303"/>
      <c r="L27" s="1303"/>
      <c r="M27" s="1303"/>
      <c r="N27" s="1303"/>
      <c r="O27" s="1303"/>
      <c r="P27" s="1303"/>
      <c r="Q27" s="1303"/>
      <c r="R27" s="1303"/>
      <c r="S27" s="1303"/>
      <c r="T27" s="1303"/>
      <c r="U27" s="1303"/>
      <c r="V27" s="1336"/>
      <c r="W27" s="1336"/>
      <c r="X27" s="1314"/>
      <c r="Y27" s="1314"/>
      <c r="Z27" s="1301"/>
      <c r="AA27" s="1301"/>
      <c r="AB27" s="2227"/>
      <c r="AC27" s="2221"/>
      <c r="AD27" s="155"/>
      <c r="AE27" s="2278"/>
      <c r="AF27" s="2279"/>
      <c r="AP27" s="124"/>
      <c r="AQ27" s="124"/>
      <c r="AR27" s="124"/>
      <c r="AS27" s="124"/>
      <c r="AW27" s="124"/>
      <c r="AX27" s="124"/>
      <c r="AY27" s="124"/>
      <c r="AZ27" s="124"/>
      <c r="BA27" s="124"/>
      <c r="BB27" s="124"/>
      <c r="BC27" s="124"/>
      <c r="BD27" s="124"/>
      <c r="BE27" s="124"/>
      <c r="BO27" s="124"/>
      <c r="BP27" s="129"/>
      <c r="BQ27" s="129"/>
      <c r="BR27" s="124"/>
      <c r="BS27" s="124"/>
      <c r="BT27" s="130"/>
      <c r="DH27" s="124"/>
    </row>
    <row r="28" spans="3:112" ht="6" customHeight="1">
      <c r="C28" s="1282"/>
      <c r="D28" s="124"/>
      <c r="E28" s="155"/>
      <c r="F28" s="155"/>
      <c r="G28" s="1297"/>
      <c r="H28" s="1297"/>
      <c r="I28" s="1297"/>
      <c r="J28" s="1297"/>
      <c r="K28" s="1297"/>
      <c r="L28" s="1297"/>
      <c r="M28" s="1297"/>
      <c r="N28" s="1297"/>
      <c r="O28" s="1297"/>
      <c r="P28" s="1297"/>
      <c r="Q28" s="1297"/>
      <c r="R28" s="1297"/>
      <c r="S28" s="1297"/>
      <c r="T28" s="1297"/>
      <c r="U28" s="1297"/>
      <c r="V28" s="1334"/>
      <c r="W28" s="1334"/>
      <c r="X28" s="1313"/>
      <c r="Y28" s="1313"/>
      <c r="Z28" s="155"/>
      <c r="AA28" s="155"/>
      <c r="AB28" s="1232"/>
      <c r="AC28" s="155"/>
      <c r="AD28" s="155"/>
      <c r="AE28" s="1337"/>
      <c r="AF28" s="1338"/>
      <c r="AP28" s="124"/>
      <c r="AQ28" s="124"/>
      <c r="AR28" s="124"/>
      <c r="AS28" s="124"/>
      <c r="AW28" s="124"/>
      <c r="AX28" s="124"/>
      <c r="AY28" s="124"/>
      <c r="AZ28" s="124"/>
      <c r="BA28" s="124"/>
      <c r="BB28" s="124"/>
      <c r="BC28" s="124"/>
      <c r="BD28" s="124"/>
      <c r="BE28" s="124"/>
      <c r="BO28" s="124"/>
      <c r="BP28" s="129"/>
      <c r="BQ28" s="129"/>
      <c r="BR28" s="124"/>
      <c r="BS28" s="124"/>
      <c r="BT28" s="130"/>
      <c r="DH28" s="124"/>
    </row>
    <row r="29" spans="3:112" ht="6" customHeight="1">
      <c r="C29" s="1282"/>
      <c r="D29" s="155"/>
      <c r="E29" s="155"/>
      <c r="F29" s="155"/>
      <c r="G29" s="1339"/>
      <c r="H29" s="1339"/>
      <c r="I29" s="1339"/>
      <c r="J29" s="1339"/>
      <c r="K29" s="1339"/>
      <c r="L29" s="1339"/>
      <c r="M29" s="1339"/>
      <c r="N29" s="1339"/>
      <c r="O29" s="1339"/>
      <c r="P29" s="1339"/>
      <c r="Q29" s="1339"/>
      <c r="R29" s="1339"/>
      <c r="S29" s="1339"/>
      <c r="T29" s="1339"/>
      <c r="U29" s="1339"/>
      <c r="V29" s="1339"/>
      <c r="W29" s="149"/>
      <c r="X29" s="320"/>
      <c r="Y29" s="155"/>
      <c r="Z29" s="155"/>
      <c r="AA29" s="155"/>
      <c r="AB29" s="155"/>
      <c r="AC29" s="155"/>
      <c r="AD29" s="155"/>
      <c r="AE29" s="1340"/>
      <c r="AF29" s="1341"/>
      <c r="AP29" s="124"/>
      <c r="AQ29" s="124"/>
      <c r="AR29" s="124"/>
      <c r="AS29" s="124"/>
      <c r="AW29" s="124"/>
      <c r="AX29" s="124"/>
      <c r="AY29" s="124"/>
      <c r="AZ29" s="124"/>
      <c r="BA29" s="124"/>
      <c r="BB29" s="124"/>
      <c r="BC29" s="124"/>
      <c r="BD29" s="124"/>
      <c r="BE29" s="124"/>
      <c r="BO29" s="124"/>
      <c r="BP29" s="129"/>
      <c r="BQ29" s="129"/>
      <c r="BR29" s="124"/>
      <c r="BS29" s="138"/>
      <c r="BT29" s="130"/>
      <c r="DH29" s="124"/>
    </row>
    <row r="30" spans="3:112" ht="32" customHeight="1">
      <c r="C30" s="1282"/>
      <c r="D30" s="2293" t="str">
        <f>IF(V26="",""," Permissive Leave")</f>
        <v/>
      </c>
      <c r="E30" s="2293"/>
      <c r="F30" s="2293"/>
      <c r="G30" s="2293"/>
      <c r="H30" s="2293"/>
      <c r="I30" s="2293"/>
      <c r="J30" s="2293"/>
      <c r="K30" s="2293"/>
      <c r="L30" s="1339"/>
      <c r="M30" s="2284" t="str">
        <f>IF(V23="","","Terminal Leave")</f>
        <v/>
      </c>
      <c r="N30" s="2284"/>
      <c r="O30" s="2284"/>
      <c r="P30" s="2284"/>
      <c r="Q30" s="2284"/>
      <c r="R30" s="2284"/>
      <c r="S30" s="2284"/>
      <c r="T30" s="2284"/>
      <c r="U30" s="2284"/>
      <c r="V30" s="2284"/>
      <c r="W30" s="2284"/>
      <c r="X30" s="2284"/>
      <c r="Y30" s="2284"/>
      <c r="Z30" s="155"/>
      <c r="AA30" s="155"/>
      <c r="AB30" s="2270"/>
      <c r="AC30" s="2270"/>
      <c r="AD30" s="155"/>
      <c r="AE30" s="1340"/>
      <c r="AF30" s="1341"/>
      <c r="AP30" s="124"/>
      <c r="AQ30" s="124"/>
      <c r="AR30" s="124"/>
      <c r="AS30" s="124"/>
      <c r="AW30" s="124"/>
      <c r="AX30" s="124"/>
      <c r="AY30" s="124"/>
      <c r="AZ30" s="124"/>
      <c r="BA30" s="124"/>
      <c r="BB30" s="124"/>
      <c r="BC30" s="124"/>
      <c r="BD30" s="124"/>
      <c r="BE30" s="124"/>
      <c r="BO30" s="124"/>
      <c r="BP30" s="129"/>
      <c r="BQ30" s="129"/>
      <c r="BR30" s="124"/>
      <c r="BS30" s="138"/>
      <c r="BT30" s="130"/>
      <c r="DH30" s="124"/>
    </row>
    <row r="31" spans="3:112" ht="9" customHeight="1" thickBot="1">
      <c r="C31" s="1282"/>
      <c r="D31" s="155"/>
      <c r="E31" s="155"/>
      <c r="F31" s="155"/>
      <c r="G31" s="1339"/>
      <c r="H31" s="1339"/>
      <c r="I31" s="1339"/>
      <c r="J31" s="1339"/>
      <c r="K31" s="1339"/>
      <c r="L31" s="1339"/>
      <c r="M31" s="1339"/>
      <c r="N31" s="1339"/>
      <c r="O31" s="1339"/>
      <c r="P31" s="1339"/>
      <c r="Q31" s="1339"/>
      <c r="R31" s="1339"/>
      <c r="S31" s="1339"/>
      <c r="T31" s="1339"/>
      <c r="U31" s="1339"/>
      <c r="V31" s="1339"/>
      <c r="W31" s="1339"/>
      <c r="X31" s="320"/>
      <c r="Y31" s="155"/>
      <c r="Z31" s="155"/>
      <c r="AA31" s="155"/>
      <c r="AB31" s="2270"/>
      <c r="AC31" s="2270"/>
      <c r="AD31" s="155"/>
      <c r="AE31" s="1340"/>
      <c r="AF31" s="1341"/>
      <c r="AP31" s="124"/>
      <c r="AQ31" s="124"/>
      <c r="AR31" s="124"/>
      <c r="AS31" s="124"/>
      <c r="AW31" s="124"/>
      <c r="AX31" s="124"/>
      <c r="AY31" s="124"/>
      <c r="AZ31" s="124"/>
      <c r="BA31" s="124"/>
      <c r="BB31" s="124"/>
      <c r="BC31" s="124"/>
      <c r="BD31" s="124"/>
      <c r="BE31" s="124"/>
      <c r="BO31" s="124"/>
      <c r="BP31" s="129"/>
      <c r="BQ31" s="129"/>
      <c r="BR31" s="124"/>
      <c r="BS31" s="138"/>
      <c r="BT31" s="130"/>
      <c r="DH31" s="124"/>
    </row>
    <row r="32" spans="3:112" ht="26" customHeight="1">
      <c r="C32" s="1282"/>
      <c r="D32" s="215"/>
      <c r="E32" s="155"/>
      <c r="F32" s="155"/>
      <c r="G32" s="1343" t="str">
        <f>IF(K34="","",K34-V26+1)</f>
        <v/>
      </c>
      <c r="H32" s="215"/>
      <c r="I32" s="155"/>
      <c r="J32" s="155"/>
      <c r="K32" s="1343" t="str">
        <f>K33</f>
        <v/>
      </c>
      <c r="L32" s="1339"/>
      <c r="M32" s="1344"/>
      <c r="N32" s="1339"/>
      <c r="O32" s="1339"/>
      <c r="P32" s="1343" t="str">
        <f>P33</f>
        <v/>
      </c>
      <c r="Q32" s="1339"/>
      <c r="R32" s="1339"/>
      <c r="S32" s="1344"/>
      <c r="T32" s="1339"/>
      <c r="U32" s="1339"/>
      <c r="V32" s="2235" t="str">
        <f>V33</f>
        <v/>
      </c>
      <c r="W32" s="2235"/>
      <c r="X32" s="320"/>
      <c r="Y32" s="155"/>
      <c r="Z32" s="155"/>
      <c r="AA32" s="155"/>
      <c r="AB32" s="2270"/>
      <c r="AC32" s="2270"/>
      <c r="AD32" s="155"/>
      <c r="AE32" s="155"/>
      <c r="AF32" s="1285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40"/>
      <c r="BJ32" s="141"/>
      <c r="BK32" s="142"/>
      <c r="BL32" s="143"/>
      <c r="BM32" s="139"/>
      <c r="BN32" s="139"/>
      <c r="BO32" s="139"/>
      <c r="BP32" s="144"/>
      <c r="BQ32" s="144"/>
      <c r="BR32" s="139"/>
      <c r="BS32" s="145"/>
      <c r="BT32" s="130"/>
      <c r="DH32" s="124"/>
    </row>
    <row r="33" spans="1:145" ht="26" customHeight="1">
      <c r="C33" s="1282"/>
      <c r="D33" s="155"/>
      <c r="E33" s="155"/>
      <c r="F33" s="155"/>
      <c r="G33" s="1278" t="str">
        <f>IF(K34="","",K34-V26+1)</f>
        <v/>
      </c>
      <c r="H33" s="155"/>
      <c r="I33" s="155"/>
      <c r="J33" s="155"/>
      <c r="K33" s="1278" t="str">
        <f>K34</f>
        <v/>
      </c>
      <c r="L33" s="1345" t="s">
        <v>643</v>
      </c>
      <c r="M33" s="1339"/>
      <c r="N33" s="1339"/>
      <c r="O33" s="1339"/>
      <c r="P33" s="1278" t="str">
        <f>P34</f>
        <v/>
      </c>
      <c r="Q33" s="1339"/>
      <c r="R33" s="1339"/>
      <c r="S33" s="1339"/>
      <c r="T33" s="1339"/>
      <c r="U33" s="1339"/>
      <c r="V33" s="2252" t="str">
        <f>V34</f>
        <v/>
      </c>
      <c r="W33" s="2252"/>
      <c r="X33" s="320"/>
      <c r="Y33" s="155"/>
      <c r="Z33" s="155"/>
      <c r="AA33" s="155"/>
      <c r="AB33" s="2270"/>
      <c r="AC33" s="2270"/>
      <c r="AD33" s="155"/>
      <c r="AE33" s="155"/>
      <c r="AF33" s="1285"/>
      <c r="AP33" s="124"/>
      <c r="AQ33" s="124"/>
      <c r="AR33" s="124"/>
      <c r="AS33" s="124"/>
      <c r="AW33" s="124"/>
      <c r="AX33" s="124"/>
      <c r="AY33" s="124"/>
      <c r="AZ33" s="124"/>
      <c r="BA33" s="124"/>
      <c r="BB33" s="124"/>
      <c r="BC33" s="124"/>
      <c r="BD33" s="124"/>
      <c r="BE33" s="124"/>
      <c r="BO33" s="124"/>
      <c r="BP33" s="129"/>
      <c r="BQ33" s="129"/>
      <c r="BR33" s="124"/>
      <c r="BS33" s="138"/>
      <c r="BT33" s="130"/>
      <c r="DH33" s="124"/>
    </row>
    <row r="34" spans="1:145" ht="26" customHeight="1" thickBot="1">
      <c r="C34" s="1282"/>
      <c r="D34" s="155"/>
      <c r="E34" s="155"/>
      <c r="F34" s="155"/>
      <c r="G34" s="2238" t="str">
        <f>IF(K34="","",K34-V26+1)</f>
        <v/>
      </c>
      <c r="H34" s="155"/>
      <c r="I34" s="155"/>
      <c r="J34" s="155"/>
      <c r="K34" s="2238" t="str">
        <f>IF(AS117="","",P34-1)</f>
        <v/>
      </c>
      <c r="L34" s="1339"/>
      <c r="M34" s="1339"/>
      <c r="N34" s="1339"/>
      <c r="O34" s="1339"/>
      <c r="P34" s="2238" t="str">
        <f>IF(V23="","",V20-V23+1)</f>
        <v/>
      </c>
      <c r="Q34" s="2239"/>
      <c r="R34" s="1339"/>
      <c r="S34" s="1339"/>
      <c r="T34" s="1339"/>
      <c r="U34" s="1339"/>
      <c r="V34" s="2238" t="str">
        <f>IF(V20="","",V20)</f>
        <v/>
      </c>
      <c r="W34" s="2238"/>
      <c r="X34" s="320"/>
      <c r="Y34" s="155"/>
      <c r="Z34" s="155"/>
      <c r="AA34" s="155"/>
      <c r="AB34" s="2270"/>
      <c r="AC34" s="2270"/>
      <c r="AD34" s="155"/>
      <c r="AE34" s="155"/>
      <c r="AF34" s="1285"/>
      <c r="AP34" s="124"/>
      <c r="AQ34" s="124"/>
      <c r="AR34" s="124"/>
      <c r="AS34" s="124"/>
      <c r="AW34" s="124"/>
      <c r="AX34" s="124"/>
      <c r="AY34" s="124"/>
      <c r="AZ34" s="124"/>
      <c r="BA34" s="124"/>
      <c r="BB34" s="124"/>
      <c r="BC34" s="124"/>
      <c r="BD34" s="124"/>
      <c r="BE34" s="124"/>
      <c r="BO34" s="124"/>
      <c r="BP34" s="129"/>
      <c r="BQ34" s="129"/>
      <c r="BR34" s="124"/>
      <c r="BS34" s="138"/>
      <c r="BT34" s="130"/>
      <c r="DH34" s="124"/>
    </row>
    <row r="35" spans="1:145" ht="26" customHeight="1">
      <c r="C35" s="1282"/>
      <c r="D35" s="155"/>
      <c r="E35" s="155"/>
      <c r="F35" s="155"/>
      <c r="G35" s="2238"/>
      <c r="H35" s="155"/>
      <c r="I35" s="155"/>
      <c r="J35" s="155"/>
      <c r="K35" s="2238"/>
      <c r="L35" s="1339"/>
      <c r="M35" s="1339"/>
      <c r="N35" s="1339"/>
      <c r="O35" s="1339"/>
      <c r="P35" s="2238"/>
      <c r="Q35" s="2239"/>
      <c r="R35" s="1339"/>
      <c r="S35" s="1339"/>
      <c r="T35" s="1339"/>
      <c r="U35" s="1339"/>
      <c r="V35" s="2238"/>
      <c r="W35" s="2238"/>
      <c r="X35" s="320"/>
      <c r="Y35" s="155"/>
      <c r="Z35" s="155"/>
      <c r="AA35" s="155"/>
      <c r="AB35" s="2270"/>
      <c r="AC35" s="2270"/>
      <c r="AD35" s="155"/>
      <c r="AE35" s="155"/>
      <c r="AF35" s="1285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40"/>
      <c r="BJ35" s="141"/>
      <c r="BK35" s="142"/>
      <c r="BL35" s="143"/>
      <c r="BM35" s="139"/>
      <c r="BN35" s="139"/>
      <c r="BO35" s="139"/>
      <c r="BP35" s="144"/>
      <c r="BQ35" s="144"/>
      <c r="BR35" s="139"/>
      <c r="BS35" s="145"/>
      <c r="BT35" s="130"/>
      <c r="DH35" s="124"/>
    </row>
    <row r="36" spans="1:145" ht="26" customHeight="1">
      <c r="C36" s="1282"/>
      <c r="D36" s="155"/>
      <c r="E36" s="155"/>
      <c r="F36" s="155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155"/>
      <c r="Z36" s="155"/>
      <c r="AA36" s="155"/>
      <c r="AB36" s="2270"/>
      <c r="AC36" s="2270"/>
      <c r="AD36" s="155"/>
      <c r="AE36" s="155"/>
      <c r="AF36" s="1341"/>
      <c r="AP36" s="124"/>
      <c r="AQ36" s="124"/>
      <c r="AR36" s="124"/>
      <c r="AS36" s="124"/>
      <c r="AW36" s="124"/>
      <c r="AX36" s="124"/>
      <c r="AY36" s="124"/>
      <c r="AZ36" s="124"/>
      <c r="BA36" s="124"/>
      <c r="BB36" s="124"/>
      <c r="BC36" s="124"/>
      <c r="BD36" s="124"/>
      <c r="BE36" s="124"/>
      <c r="BO36" s="124"/>
      <c r="BP36" s="129"/>
      <c r="BQ36" s="129"/>
      <c r="BR36" s="124"/>
      <c r="BS36" s="124"/>
      <c r="BT36" s="130"/>
      <c r="DH36" s="124"/>
    </row>
    <row r="37" spans="1:145" ht="32" customHeight="1">
      <c r="C37" s="1282"/>
      <c r="D37" s="2236" t="s">
        <v>695</v>
      </c>
      <c r="E37" s="2236"/>
      <c r="F37" s="2236"/>
      <c r="G37" s="2236"/>
      <c r="H37" s="2236"/>
      <c r="I37" s="2236"/>
      <c r="J37" s="2236"/>
      <c r="K37" s="2236"/>
      <c r="L37" s="2236"/>
      <c r="M37" s="2236"/>
      <c r="N37" s="2236"/>
      <c r="O37" s="2236"/>
      <c r="P37" s="2236"/>
      <c r="Q37" s="2236"/>
      <c r="R37" s="2236"/>
      <c r="S37" s="2236"/>
      <c r="T37" s="2236"/>
      <c r="U37" s="2236"/>
      <c r="V37" s="2236"/>
      <c r="W37" s="2236"/>
      <c r="X37" s="2236"/>
      <c r="Y37" s="2236"/>
      <c r="Z37" s="1297"/>
      <c r="AA37" s="1297"/>
      <c r="AB37" s="2270"/>
      <c r="AC37" s="2270"/>
      <c r="AD37" s="1297"/>
      <c r="AE37" s="1340"/>
      <c r="AF37" s="1341"/>
      <c r="AP37" s="124"/>
      <c r="AQ37" s="124"/>
      <c r="AR37" s="124"/>
      <c r="AS37" s="124"/>
      <c r="AW37" s="124"/>
      <c r="AX37" s="124"/>
      <c r="AY37" s="124"/>
      <c r="AZ37" s="124"/>
      <c r="BA37" s="124"/>
      <c r="BB37" s="124"/>
      <c r="BC37" s="124"/>
      <c r="BD37" s="124"/>
      <c r="BE37" s="124"/>
      <c r="BO37" s="124"/>
      <c r="BP37" s="129"/>
      <c r="BQ37" s="129"/>
      <c r="BR37" s="124"/>
      <c r="BS37" s="124"/>
      <c r="BT37" s="130"/>
      <c r="DH37" s="124"/>
    </row>
    <row r="38" spans="1:145" ht="9" customHeight="1">
      <c r="C38" s="1282"/>
      <c r="D38" s="1342"/>
      <c r="E38" s="1342"/>
      <c r="F38" s="1342"/>
      <c r="G38" s="1342"/>
      <c r="H38" s="1342"/>
      <c r="I38" s="1342"/>
      <c r="J38" s="1342"/>
      <c r="K38" s="1342"/>
      <c r="L38" s="1339"/>
      <c r="M38" s="1339"/>
      <c r="N38" s="1339"/>
      <c r="O38" s="1339"/>
      <c r="P38" s="1339"/>
      <c r="Q38" s="1339"/>
      <c r="R38" s="1339"/>
      <c r="S38" s="1339"/>
      <c r="T38" s="1339"/>
      <c r="U38" s="1339"/>
      <c r="V38" s="1339"/>
      <c r="W38" s="1339"/>
      <c r="X38" s="1339"/>
      <c r="Y38" s="1340"/>
      <c r="Z38" s="1340"/>
      <c r="AA38" s="1340"/>
      <c r="AB38" s="1340"/>
      <c r="AC38" s="1340"/>
      <c r="AD38" s="1340"/>
      <c r="AE38" s="1340"/>
      <c r="AF38" s="1341"/>
      <c r="AP38" s="124"/>
      <c r="AQ38" s="124"/>
      <c r="AR38" s="124"/>
      <c r="AS38" s="124"/>
      <c r="AW38" s="124"/>
      <c r="AX38" s="124"/>
      <c r="AY38" s="124"/>
      <c r="AZ38" s="124"/>
      <c r="BA38" s="124"/>
      <c r="BB38" s="124"/>
      <c r="BC38" s="124"/>
      <c r="BD38" s="124"/>
      <c r="BE38" s="124"/>
      <c r="BO38" s="124"/>
      <c r="BP38" s="129"/>
      <c r="BQ38" s="129"/>
      <c r="BR38" s="124"/>
      <c r="BS38" s="124"/>
      <c r="BT38" s="130"/>
      <c r="DH38" s="124"/>
    </row>
    <row r="39" spans="1:145" ht="30" customHeight="1">
      <c r="C39" s="1282"/>
      <c r="E39" s="155"/>
      <c r="F39" s="155"/>
      <c r="G39" s="155"/>
      <c r="H39" s="155"/>
      <c r="I39" s="155"/>
      <c r="J39" s="155"/>
      <c r="K39" s="155"/>
      <c r="L39" s="2237" t="str">
        <f>IF(V4="","","Months")</f>
        <v/>
      </c>
      <c r="M39" s="2237"/>
      <c r="N39" s="2237"/>
      <c r="O39" s="2237"/>
      <c r="P39" s="1346" t="str">
        <f>IF(V4="","","Leave")</f>
        <v/>
      </c>
      <c r="Q39" s="1347"/>
      <c r="R39" s="1347"/>
      <c r="S39" s="1347"/>
      <c r="T39" s="1347"/>
      <c r="U39" s="1347"/>
      <c r="V39" s="1347"/>
      <c r="W39" s="1348" t="s">
        <v>652</v>
      </c>
      <c r="X39" s="1339"/>
      <c r="Y39" s="1340"/>
      <c r="Z39" s="1340"/>
      <c r="AA39" s="1340"/>
      <c r="AB39" s="1340"/>
      <c r="AC39" s="1340"/>
      <c r="AD39" s="1340"/>
      <c r="AE39" s="1340"/>
      <c r="AF39" s="1341"/>
      <c r="AP39" s="124"/>
      <c r="AQ39" s="124"/>
      <c r="AR39" s="124"/>
      <c r="AS39" s="124"/>
      <c r="AW39" s="124"/>
      <c r="AX39" s="124"/>
      <c r="AY39" s="124"/>
      <c r="AZ39" s="124"/>
      <c r="BA39" s="124"/>
      <c r="BB39" s="124"/>
      <c r="BC39" s="124"/>
      <c r="BD39" s="124"/>
      <c r="BE39" s="124"/>
      <c r="BO39" s="124"/>
      <c r="BP39" s="129"/>
      <c r="BQ39" s="129"/>
      <c r="BR39" s="124"/>
      <c r="BS39" s="124"/>
      <c r="BT39" s="130"/>
      <c r="DH39" s="124"/>
    </row>
    <row r="40" spans="1:145" ht="6" customHeight="1">
      <c r="C40" s="1282"/>
      <c r="D40" s="155"/>
      <c r="E40" s="155"/>
      <c r="F40" s="155"/>
      <c r="G40" s="155"/>
      <c r="H40" s="1339"/>
      <c r="I40" s="1339"/>
      <c r="J40" s="1339"/>
      <c r="K40" s="155"/>
      <c r="L40" s="2230"/>
      <c r="M40" s="2230"/>
      <c r="N40" s="2230"/>
      <c r="O40" s="2230"/>
      <c r="P40" s="2230"/>
      <c r="Q40" s="1347"/>
      <c r="R40" s="1347"/>
      <c r="S40" s="1347"/>
      <c r="T40" s="1347"/>
      <c r="U40" s="1347"/>
      <c r="V40" s="1347"/>
      <c r="W40" s="1348"/>
      <c r="X40" s="1339"/>
      <c r="Y40" s="1340"/>
      <c r="Z40" s="1340"/>
      <c r="AA40" s="1340"/>
      <c r="AB40" s="1340"/>
      <c r="AC40" s="1340"/>
      <c r="AD40" s="1340"/>
      <c r="AE40" s="1340"/>
      <c r="AF40" s="1341"/>
      <c r="AP40" s="124"/>
      <c r="AQ40" s="124"/>
      <c r="AR40" s="124"/>
      <c r="AS40" s="124"/>
      <c r="AW40" s="124"/>
      <c r="AX40" s="124"/>
      <c r="AY40" s="124"/>
      <c r="AZ40" s="124"/>
      <c r="BA40" s="124"/>
      <c r="BB40" s="124"/>
      <c r="BC40" s="124"/>
      <c r="BD40" s="124"/>
      <c r="BE40" s="124"/>
      <c r="BO40" s="124"/>
      <c r="BP40" s="129"/>
      <c r="BQ40" s="129"/>
      <c r="BR40" s="124"/>
      <c r="BS40" s="124"/>
      <c r="BT40" s="130"/>
      <c r="DH40" s="124"/>
    </row>
    <row r="41" spans="1:145" s="1234" customFormat="1" ht="30" customHeight="1" thickBot="1">
      <c r="A41" s="1233"/>
      <c r="B41" s="1233"/>
      <c r="C41" s="1349"/>
      <c r="D41" s="1350"/>
      <c r="E41" s="1350"/>
      <c r="F41" s="1350"/>
      <c r="G41" s="1350"/>
      <c r="H41" s="1351"/>
      <c r="I41" s="1351"/>
      <c r="J41" s="1351"/>
      <c r="K41" s="1350"/>
      <c r="L41" s="2231" t="str">
        <f t="shared" ref="L41:L72" si="0">DL110</f>
        <v/>
      </c>
      <c r="M41" s="2231"/>
      <c r="N41" s="2231"/>
      <c r="O41" s="2231"/>
      <c r="P41" s="1352" t="str">
        <f>IF(V7="","",V7)</f>
        <v/>
      </c>
      <c r="Q41" s="1351"/>
      <c r="R41" s="1351"/>
      <c r="S41" s="1351"/>
      <c r="T41" s="1351"/>
      <c r="U41" s="1351"/>
      <c r="V41" s="1351"/>
      <c r="W41" s="1353" t="str">
        <f>IF(P90=0,"",P90)</f>
        <v/>
      </c>
      <c r="X41" s="2258"/>
      <c r="Y41" s="2258"/>
      <c r="Z41" s="2258"/>
      <c r="AA41" s="2228" t="str">
        <f>IF(V7="","","Total Leave Calculated")</f>
        <v/>
      </c>
      <c r="AB41" s="2228"/>
      <c r="AC41" s="2228"/>
      <c r="AD41" s="2228"/>
      <c r="AE41" s="2228"/>
      <c r="AF41" s="2229"/>
      <c r="AG41" s="123"/>
      <c r="AH41" s="123"/>
      <c r="BI41" s="1235"/>
      <c r="BJ41" s="1236"/>
      <c r="BK41" s="1237"/>
      <c r="BL41" s="1238"/>
      <c r="BP41" s="1239"/>
      <c r="BQ41" s="1239"/>
      <c r="BS41" s="1248"/>
      <c r="BT41" s="1240"/>
      <c r="BU41" s="1241"/>
      <c r="BV41" s="1241"/>
      <c r="BW41" s="1241"/>
      <c r="CZ41" s="1242"/>
      <c r="DB41" s="1242"/>
      <c r="DD41" s="1243"/>
      <c r="DE41" s="1242"/>
      <c r="DM41" s="1243"/>
      <c r="DU41" s="1243"/>
      <c r="DX41" s="1243"/>
      <c r="DZ41" s="1244"/>
      <c r="EA41" s="1245"/>
      <c r="ED41" s="1244"/>
      <c r="EL41" s="1246"/>
      <c r="EM41" s="1246"/>
      <c r="EN41" s="1246"/>
      <c r="EO41" s="1247"/>
    </row>
    <row r="42" spans="1:145" s="1258" customFormat="1" ht="30" customHeight="1">
      <c r="A42" s="1233"/>
      <c r="B42" s="1233"/>
      <c r="C42" s="1349"/>
      <c r="D42" s="1350"/>
      <c r="E42" s="1350"/>
      <c r="F42" s="1350"/>
      <c r="G42" s="1350"/>
      <c r="H42" s="1351"/>
      <c r="I42" s="1351"/>
      <c r="J42" s="1351"/>
      <c r="K42" s="1350"/>
      <c r="L42" s="2231" t="str">
        <f t="shared" si="0"/>
        <v/>
      </c>
      <c r="M42" s="2231"/>
      <c r="N42" s="2231"/>
      <c r="O42" s="2231"/>
      <c r="P42" s="1352" t="str">
        <f t="shared" ref="P42:P89" si="1">DM111</f>
        <v/>
      </c>
      <c r="Q42" s="1351"/>
      <c r="R42" s="1351"/>
      <c r="S42" s="1351"/>
      <c r="T42" s="1351"/>
      <c r="U42" s="1351"/>
      <c r="V42" s="1354" t="s">
        <v>643</v>
      </c>
      <c r="W42" s="1353" t="str">
        <f>IF(V7="","",V10)</f>
        <v/>
      </c>
      <c r="X42" s="2232"/>
      <c r="Y42" s="2232"/>
      <c r="Z42" s="2232"/>
      <c r="AA42" s="2228" t="str">
        <f>IF(V7="","","Leave that has been charged since that LES")</f>
        <v/>
      </c>
      <c r="AB42" s="2228"/>
      <c r="AC42" s="2228"/>
      <c r="AD42" s="2228"/>
      <c r="AE42" s="2228"/>
      <c r="AF42" s="2229"/>
      <c r="AG42" s="123"/>
      <c r="AH42" s="123"/>
      <c r="AI42" s="1234"/>
      <c r="AJ42" s="1234"/>
      <c r="AK42" s="1234"/>
      <c r="AL42" s="1234"/>
      <c r="AM42" s="1234"/>
      <c r="AN42" s="1234"/>
      <c r="AO42" s="1234"/>
      <c r="AP42" s="1249"/>
      <c r="AQ42" s="1249"/>
      <c r="AR42" s="1249"/>
      <c r="AS42" s="1249"/>
      <c r="AT42" s="1249"/>
      <c r="AU42" s="1249"/>
      <c r="AV42" s="1249"/>
      <c r="AW42" s="1249"/>
      <c r="AX42" s="1249"/>
      <c r="AY42" s="1249"/>
      <c r="AZ42" s="1249"/>
      <c r="BA42" s="1249"/>
      <c r="BB42" s="1249"/>
      <c r="BC42" s="1249"/>
      <c r="BD42" s="1249"/>
      <c r="BE42" s="1249"/>
      <c r="BF42" s="1249"/>
      <c r="BG42" s="1249"/>
      <c r="BH42" s="1249"/>
      <c r="BI42" s="1250"/>
      <c r="BJ42" s="1251"/>
      <c r="BK42" s="1252"/>
      <c r="BL42" s="1253"/>
      <c r="BM42" s="1249"/>
      <c r="BN42" s="1249"/>
      <c r="BO42" s="1249"/>
      <c r="BP42" s="1254"/>
      <c r="BQ42" s="1254"/>
      <c r="BR42" s="1249"/>
      <c r="BS42" s="1255"/>
      <c r="BT42" s="1256"/>
      <c r="BU42" s="1257"/>
      <c r="BV42" s="1257"/>
      <c r="BW42" s="1257"/>
      <c r="CZ42" s="1259"/>
      <c r="DB42" s="1259"/>
      <c r="DD42" s="1260"/>
      <c r="DE42" s="1259"/>
      <c r="DH42" s="1261"/>
      <c r="DM42" s="1260"/>
      <c r="DU42" s="1260"/>
      <c r="DX42" s="1260"/>
      <c r="DZ42" s="1262"/>
      <c r="EA42" s="1263"/>
      <c r="ED42" s="1262"/>
      <c r="EL42" s="1264"/>
      <c r="EM42" s="1264"/>
      <c r="EN42" s="1264"/>
      <c r="EO42" s="1265"/>
    </row>
    <row r="43" spans="1:145" s="1258" customFormat="1" ht="30" customHeight="1">
      <c r="A43" s="1233"/>
      <c r="B43" s="1233"/>
      <c r="C43" s="1349"/>
      <c r="D43" s="1350"/>
      <c r="E43" s="1350"/>
      <c r="F43" s="1350"/>
      <c r="G43" s="1350"/>
      <c r="H43" s="1351"/>
      <c r="I43" s="1351"/>
      <c r="J43" s="1351"/>
      <c r="K43" s="1350"/>
      <c r="L43" s="2231" t="str">
        <f t="shared" si="0"/>
        <v/>
      </c>
      <c r="M43" s="2231"/>
      <c r="N43" s="2231"/>
      <c r="O43" s="2231"/>
      <c r="P43" s="1352" t="str">
        <f t="shared" si="1"/>
        <v/>
      </c>
      <c r="Q43" s="1351"/>
      <c r="R43" s="1351"/>
      <c r="S43" s="1351"/>
      <c r="T43" s="1351"/>
      <c r="U43" s="1351"/>
      <c r="V43" s="1354"/>
      <c r="W43" s="1353" t="str">
        <f>IF(V17="","",W41-W42)</f>
        <v/>
      </c>
      <c r="X43" s="1355"/>
      <c r="Y43" s="1355"/>
      <c r="Z43" s="1355"/>
      <c r="AA43" s="2228" t="str">
        <f>IF(V17="","","To use for terminal or sell")</f>
        <v/>
      </c>
      <c r="AB43" s="2228"/>
      <c r="AC43" s="2228"/>
      <c r="AD43" s="2228"/>
      <c r="AE43" s="2228"/>
      <c r="AF43" s="2229"/>
      <c r="AG43" s="123"/>
      <c r="AH43" s="123"/>
      <c r="AI43" s="1234"/>
      <c r="AJ43" s="1234"/>
      <c r="AK43" s="1234"/>
      <c r="AL43" s="1234"/>
      <c r="AM43" s="1234"/>
      <c r="AN43" s="1234"/>
      <c r="AO43" s="1234"/>
      <c r="AP43" s="1234"/>
      <c r="AQ43" s="1234"/>
      <c r="AR43" s="1234"/>
      <c r="AS43" s="1234"/>
      <c r="AT43" s="1234"/>
      <c r="AU43" s="1234"/>
      <c r="AV43" s="1234"/>
      <c r="AW43" s="1234"/>
      <c r="AX43" s="1234"/>
      <c r="AY43" s="1234"/>
      <c r="AZ43" s="1234"/>
      <c r="BA43" s="1234"/>
      <c r="BB43" s="1234"/>
      <c r="BC43" s="1234"/>
      <c r="BD43" s="1234"/>
      <c r="BE43" s="1234"/>
      <c r="BF43" s="1234"/>
      <c r="BG43" s="1234"/>
      <c r="BH43" s="1234"/>
      <c r="BI43" s="1235"/>
      <c r="BJ43" s="1236"/>
      <c r="BK43" s="1237"/>
      <c r="BL43" s="1238"/>
      <c r="BM43" s="1234"/>
      <c r="BN43" s="1234"/>
      <c r="BO43" s="1234"/>
      <c r="BP43" s="1239"/>
      <c r="BQ43" s="1239"/>
      <c r="BR43" s="1234"/>
      <c r="BS43" s="1234"/>
      <c r="BT43" s="1256"/>
      <c r="BU43" s="1257"/>
      <c r="BV43" s="1257"/>
      <c r="BW43" s="1257"/>
      <c r="CZ43" s="1259"/>
      <c r="DB43" s="1259"/>
      <c r="DD43" s="1260"/>
      <c r="DE43" s="1259"/>
      <c r="DH43" s="1261"/>
      <c r="DM43" s="1260"/>
      <c r="DU43" s="1260"/>
      <c r="DX43" s="1260"/>
      <c r="DZ43" s="1262"/>
      <c r="EA43" s="1263"/>
      <c r="ED43" s="1262"/>
      <c r="EL43" s="1264"/>
      <c r="EM43" s="1264"/>
      <c r="EN43" s="1264"/>
      <c r="EO43" s="1265"/>
    </row>
    <row r="44" spans="1:145" s="1234" customFormat="1" ht="30" customHeight="1">
      <c r="A44" s="1233"/>
      <c r="B44" s="1233"/>
      <c r="C44" s="1349"/>
      <c r="D44" s="1350"/>
      <c r="E44" s="1350"/>
      <c r="F44" s="1350"/>
      <c r="G44" s="1350"/>
      <c r="H44" s="1351"/>
      <c r="I44" s="1351"/>
      <c r="J44" s="1351"/>
      <c r="K44" s="1350"/>
      <c r="L44" s="2231" t="str">
        <f t="shared" si="0"/>
        <v/>
      </c>
      <c r="M44" s="2231"/>
      <c r="N44" s="2231"/>
      <c r="O44" s="2231"/>
      <c r="P44" s="1352" t="str">
        <f t="shared" si="1"/>
        <v/>
      </c>
      <c r="Q44" s="1351"/>
      <c r="R44" s="1351"/>
      <c r="S44" s="1351"/>
      <c r="T44" s="1351"/>
      <c r="U44" s="1351"/>
      <c r="V44" s="1354" t="s">
        <v>643</v>
      </c>
      <c r="W44" s="1353" t="str">
        <f>IF(W41="","",V23)</f>
        <v/>
      </c>
      <c r="X44" s="1355"/>
      <c r="Y44" s="1355"/>
      <c r="Z44" s="1355"/>
      <c r="AA44" s="2228" t="str">
        <f>IF(W44="","","Using on Terminal")</f>
        <v/>
      </c>
      <c r="AB44" s="2228"/>
      <c r="AC44" s="2228"/>
      <c r="AD44" s="2228"/>
      <c r="AE44" s="2228"/>
      <c r="AF44" s="2229"/>
      <c r="AG44" s="123"/>
      <c r="AH44" s="123"/>
      <c r="BI44" s="1235"/>
      <c r="BJ44" s="1236"/>
      <c r="BK44" s="1237"/>
      <c r="BL44" s="1238"/>
      <c r="BP44" s="1239"/>
      <c r="BQ44" s="1239"/>
      <c r="BT44" s="1240"/>
      <c r="BU44" s="1241"/>
      <c r="BV44" s="1241"/>
      <c r="BW44" s="1241"/>
      <c r="CZ44" s="1242"/>
      <c r="DB44" s="1242"/>
      <c r="DD44" s="1243"/>
      <c r="DE44" s="1242"/>
      <c r="DM44" s="1243"/>
      <c r="DU44" s="1243"/>
      <c r="DX44" s="1243"/>
      <c r="DZ44" s="1244"/>
      <c r="EA44" s="1245"/>
      <c r="ED44" s="1244"/>
      <c r="EL44" s="1246"/>
      <c r="EM44" s="1246"/>
      <c r="EN44" s="1246"/>
      <c r="EO44" s="1247"/>
    </row>
    <row r="45" spans="1:145" s="1234" customFormat="1" ht="30" customHeight="1">
      <c r="A45" s="1233"/>
      <c r="B45" s="1233"/>
      <c r="C45" s="1349"/>
      <c r="D45" s="1350"/>
      <c r="E45" s="1350"/>
      <c r="F45" s="1350"/>
      <c r="G45" s="1350"/>
      <c r="H45" s="1351"/>
      <c r="I45" s="1351"/>
      <c r="J45" s="1351"/>
      <c r="K45" s="1350"/>
      <c r="L45" s="2231" t="str">
        <f t="shared" si="0"/>
        <v/>
      </c>
      <c r="M45" s="2231"/>
      <c r="N45" s="2231"/>
      <c r="O45" s="2231"/>
      <c r="P45" s="1352" t="str">
        <f t="shared" si="1"/>
        <v/>
      </c>
      <c r="Q45" s="1351"/>
      <c r="R45" s="1351"/>
      <c r="S45" s="1351"/>
      <c r="T45" s="1351"/>
      <c r="U45" s="1351"/>
      <c r="V45" s="1351"/>
      <c r="W45" s="1356" t="str">
        <f>IF(W41="","",W43-W44)</f>
        <v/>
      </c>
      <c r="X45" s="1355"/>
      <c r="Y45" s="1355"/>
      <c r="Z45" s="1355"/>
      <c r="AA45" s="2228" t="str">
        <f>IF(W45="","","Selling")</f>
        <v/>
      </c>
      <c r="AB45" s="2228"/>
      <c r="AC45" s="2228"/>
      <c r="AD45" s="2228"/>
      <c r="AE45" s="2228"/>
      <c r="AF45" s="2229"/>
      <c r="AG45" s="123"/>
      <c r="AH45" s="123"/>
      <c r="BI45" s="1235"/>
      <c r="BJ45" s="1236"/>
      <c r="BK45" s="1237"/>
      <c r="BL45" s="1238"/>
      <c r="BP45" s="1239"/>
      <c r="BQ45" s="1239"/>
      <c r="BT45" s="1240"/>
      <c r="BU45" s="1241"/>
      <c r="BV45" s="1241"/>
      <c r="BW45" s="1241"/>
      <c r="CZ45" s="1242"/>
      <c r="DB45" s="1242"/>
      <c r="DD45" s="1243"/>
      <c r="DE45" s="1242"/>
      <c r="DM45" s="1243"/>
      <c r="DU45" s="1243"/>
      <c r="DX45" s="1243"/>
      <c r="DZ45" s="1244"/>
      <c r="EA45" s="1245"/>
      <c r="ED45" s="1244"/>
      <c r="EL45" s="1246"/>
      <c r="EM45" s="1246"/>
      <c r="EN45" s="1246"/>
      <c r="EO45" s="1247"/>
    </row>
    <row r="46" spans="1:145" s="1234" customFormat="1" ht="30" customHeight="1">
      <c r="A46" s="1233"/>
      <c r="B46" s="1233"/>
      <c r="C46" s="1349"/>
      <c r="D46" s="1350"/>
      <c r="E46" s="1350"/>
      <c r="F46" s="1350"/>
      <c r="G46" s="1350"/>
      <c r="H46" s="1351"/>
      <c r="I46" s="1351"/>
      <c r="J46" s="1351"/>
      <c r="K46" s="1350"/>
      <c r="L46" s="2231" t="str">
        <f t="shared" si="0"/>
        <v/>
      </c>
      <c r="M46" s="2231"/>
      <c r="N46" s="2231"/>
      <c r="O46" s="2231"/>
      <c r="P46" s="1352" t="str">
        <f t="shared" si="1"/>
        <v/>
      </c>
      <c r="Q46" s="1351"/>
      <c r="R46" s="1351"/>
      <c r="S46" s="1351"/>
      <c r="T46" s="1351"/>
      <c r="U46" s="1351"/>
      <c r="V46" s="1351"/>
      <c r="W46" s="1355"/>
      <c r="X46" s="1355"/>
      <c r="Y46" s="1355"/>
      <c r="Z46" s="1355"/>
      <c r="AA46" s="1355"/>
      <c r="AB46" s="1355"/>
      <c r="AC46" s="1355"/>
      <c r="AD46" s="1355"/>
      <c r="AE46" s="1355"/>
      <c r="AF46" s="1357"/>
      <c r="AG46" s="123"/>
      <c r="AH46" s="123"/>
      <c r="BI46" s="1235"/>
      <c r="BJ46" s="1236"/>
      <c r="BK46" s="1237"/>
      <c r="BL46" s="1238"/>
      <c r="BP46" s="1239"/>
      <c r="BQ46" s="1239"/>
      <c r="BT46" s="1240"/>
      <c r="BU46" s="1241"/>
      <c r="BV46" s="1241"/>
      <c r="BW46" s="1241"/>
      <c r="CZ46" s="1242"/>
      <c r="DB46" s="1242"/>
      <c r="DD46" s="1243"/>
      <c r="DE46" s="1242"/>
      <c r="DM46" s="1243"/>
      <c r="DU46" s="1243"/>
      <c r="DX46" s="1243"/>
      <c r="DZ46" s="1244"/>
      <c r="EA46" s="1245"/>
      <c r="ED46" s="1244"/>
      <c r="EL46" s="1246"/>
      <c r="EM46" s="1246"/>
      <c r="EN46" s="1246"/>
      <c r="EO46" s="1247"/>
    </row>
    <row r="47" spans="1:145" s="1234" customFormat="1" ht="30" customHeight="1">
      <c r="A47" s="1233"/>
      <c r="B47" s="1233"/>
      <c r="C47" s="1349"/>
      <c r="D47" s="1350"/>
      <c r="E47" s="1350"/>
      <c r="F47" s="1350"/>
      <c r="G47" s="1350"/>
      <c r="H47" s="1351"/>
      <c r="I47" s="1351"/>
      <c r="J47" s="1351"/>
      <c r="K47" s="1350"/>
      <c r="L47" s="2231" t="str">
        <f t="shared" si="0"/>
        <v/>
      </c>
      <c r="M47" s="2231"/>
      <c r="N47" s="2231"/>
      <c r="O47" s="2231"/>
      <c r="P47" s="1352" t="str">
        <f t="shared" si="1"/>
        <v/>
      </c>
      <c r="Q47" s="1351"/>
      <c r="R47" s="1351"/>
      <c r="S47" s="1351"/>
      <c r="T47" s="1351"/>
      <c r="U47" s="1351"/>
      <c r="V47" s="1351"/>
      <c r="W47" s="1351"/>
      <c r="X47" s="1351"/>
      <c r="Y47" s="1350"/>
      <c r="Z47" s="1350"/>
      <c r="AA47" s="1350"/>
      <c r="AB47" s="1350"/>
      <c r="AC47" s="1350"/>
      <c r="AD47" s="1350"/>
      <c r="AE47" s="1350"/>
      <c r="AF47" s="1358"/>
      <c r="AG47" s="123"/>
      <c r="AH47" s="123"/>
      <c r="BI47" s="1235"/>
      <c r="BJ47" s="1236"/>
      <c r="BK47" s="1237"/>
      <c r="BL47" s="1238"/>
      <c r="BP47" s="1239"/>
      <c r="BQ47" s="1239"/>
      <c r="BT47" s="1240"/>
      <c r="BU47" s="1241"/>
      <c r="BV47" s="1241"/>
      <c r="BW47" s="1241"/>
      <c r="CZ47" s="1242"/>
      <c r="DB47" s="1242"/>
      <c r="DD47" s="1243"/>
      <c r="DE47" s="1242"/>
      <c r="DM47" s="1243"/>
      <c r="DU47" s="1243"/>
      <c r="DX47" s="1243"/>
      <c r="DZ47" s="1244"/>
      <c r="EA47" s="1245"/>
      <c r="ED47" s="1244"/>
      <c r="EL47" s="1246"/>
      <c r="EM47" s="1246"/>
      <c r="EN47" s="1246"/>
      <c r="EO47" s="1247"/>
    </row>
    <row r="48" spans="1:145" s="1234" customFormat="1" ht="30" customHeight="1">
      <c r="A48" s="1233"/>
      <c r="B48" s="1233"/>
      <c r="C48" s="1349"/>
      <c r="D48" s="1350"/>
      <c r="E48" s="1350"/>
      <c r="F48" s="1350"/>
      <c r="G48" s="1350"/>
      <c r="H48" s="1351"/>
      <c r="I48" s="1351"/>
      <c r="J48" s="1351"/>
      <c r="K48" s="1350"/>
      <c r="L48" s="2231" t="str">
        <f t="shared" si="0"/>
        <v/>
      </c>
      <c r="M48" s="2231"/>
      <c r="N48" s="2231"/>
      <c r="O48" s="2231"/>
      <c r="P48" s="1352" t="str">
        <f t="shared" si="1"/>
        <v/>
      </c>
      <c r="Q48" s="1351"/>
      <c r="R48" s="1351"/>
      <c r="S48" s="1351"/>
      <c r="T48" s="1351"/>
      <c r="U48" s="1351"/>
      <c r="V48" s="1351"/>
      <c r="W48" s="1351"/>
      <c r="X48" s="1351"/>
      <c r="Y48" s="1350"/>
      <c r="Z48" s="1350"/>
      <c r="AA48" s="1350"/>
      <c r="AB48" s="1350"/>
      <c r="AC48" s="1350"/>
      <c r="AD48" s="1350"/>
      <c r="AE48" s="1350"/>
      <c r="AF48" s="1358"/>
      <c r="AG48" s="123"/>
      <c r="AH48" s="123"/>
      <c r="BI48" s="1235"/>
      <c r="BJ48" s="1236"/>
      <c r="BK48" s="1237"/>
      <c r="BL48" s="1238"/>
      <c r="BP48" s="1239"/>
      <c r="BQ48" s="1239"/>
      <c r="BT48" s="1240"/>
      <c r="BU48" s="1241"/>
      <c r="BV48" s="1241"/>
      <c r="BW48" s="1241"/>
      <c r="CZ48" s="1242"/>
      <c r="DB48" s="1242"/>
      <c r="DD48" s="1243"/>
      <c r="DE48" s="1242"/>
      <c r="DM48" s="1243"/>
      <c r="DU48" s="1243"/>
      <c r="DX48" s="1243"/>
      <c r="DZ48" s="1244"/>
      <c r="EA48" s="1245"/>
      <c r="ED48" s="1244"/>
      <c r="EL48" s="1246"/>
      <c r="EM48" s="1246"/>
      <c r="EN48" s="1246"/>
      <c r="EO48" s="1247"/>
    </row>
    <row r="49" spans="1:145" s="1234" customFormat="1" ht="30" customHeight="1" thickBot="1">
      <c r="A49" s="1233"/>
      <c r="B49" s="1233"/>
      <c r="C49" s="1349"/>
      <c r="D49" s="1350"/>
      <c r="E49" s="1350"/>
      <c r="F49" s="1350"/>
      <c r="G49" s="1350"/>
      <c r="H49" s="1351"/>
      <c r="I49" s="1351"/>
      <c r="J49" s="1351"/>
      <c r="K49" s="1350"/>
      <c r="L49" s="2231" t="str">
        <f t="shared" si="0"/>
        <v/>
      </c>
      <c r="M49" s="2231"/>
      <c r="N49" s="2231"/>
      <c r="O49" s="2231"/>
      <c r="P49" s="1352" t="str">
        <f t="shared" si="1"/>
        <v/>
      </c>
      <c r="Q49" s="1351"/>
      <c r="R49" s="1351"/>
      <c r="S49" s="1351"/>
      <c r="T49" s="1351"/>
      <c r="U49" s="1351"/>
      <c r="V49" s="1351"/>
      <c r="W49" s="1351"/>
      <c r="X49" s="1351"/>
      <c r="Y49" s="1350"/>
      <c r="Z49" s="1350"/>
      <c r="AA49" s="1350"/>
      <c r="AB49" s="1350"/>
      <c r="AC49" s="1350"/>
      <c r="AD49" s="1350"/>
      <c r="AE49" s="1350"/>
      <c r="AF49" s="1358"/>
      <c r="AG49" s="123"/>
      <c r="AH49" s="123"/>
      <c r="BI49" s="1235"/>
      <c r="BJ49" s="1236"/>
      <c r="BK49" s="1237"/>
      <c r="BL49" s="1238"/>
      <c r="BP49" s="1239"/>
      <c r="BQ49" s="1239"/>
      <c r="BS49" s="1248"/>
      <c r="BT49" s="1240"/>
      <c r="BU49" s="1241"/>
      <c r="BV49" s="1241"/>
      <c r="BW49" s="1241"/>
      <c r="CZ49" s="1242"/>
      <c r="DB49" s="1242"/>
      <c r="DD49" s="1243"/>
      <c r="DE49" s="1242"/>
      <c r="DM49" s="1243"/>
      <c r="DU49" s="1243"/>
      <c r="DX49" s="1243"/>
      <c r="DZ49" s="1244"/>
      <c r="EA49" s="1245"/>
      <c r="ED49" s="1244"/>
      <c r="EL49" s="1246"/>
      <c r="EM49" s="1246"/>
      <c r="EN49" s="1246"/>
      <c r="EO49" s="1247"/>
    </row>
    <row r="50" spans="1:145" s="1258" customFormat="1" ht="30" customHeight="1">
      <c r="A50" s="1233"/>
      <c r="B50" s="1233"/>
      <c r="C50" s="1349"/>
      <c r="D50" s="1350"/>
      <c r="E50" s="1350"/>
      <c r="F50" s="1350"/>
      <c r="G50" s="1350"/>
      <c r="H50" s="1351"/>
      <c r="I50" s="1351"/>
      <c r="J50" s="1351"/>
      <c r="K50" s="1350"/>
      <c r="L50" s="2231" t="str">
        <f t="shared" si="0"/>
        <v/>
      </c>
      <c r="M50" s="2231"/>
      <c r="N50" s="2231"/>
      <c r="O50" s="2231"/>
      <c r="P50" s="1352" t="str">
        <f t="shared" si="1"/>
        <v/>
      </c>
      <c r="Q50" s="1351"/>
      <c r="R50" s="1351"/>
      <c r="S50" s="1351"/>
      <c r="T50" s="1351"/>
      <c r="U50" s="1351"/>
      <c r="V50" s="1351"/>
      <c r="W50" s="1351"/>
      <c r="X50" s="1351"/>
      <c r="Y50" s="1350"/>
      <c r="Z50" s="1350"/>
      <c r="AA50" s="1350"/>
      <c r="AB50" s="1350"/>
      <c r="AC50" s="1350"/>
      <c r="AD50" s="1350"/>
      <c r="AE50" s="1350"/>
      <c r="AF50" s="1358"/>
      <c r="AG50" s="123"/>
      <c r="AH50" s="123"/>
      <c r="AI50" s="1234"/>
      <c r="AJ50" s="1234"/>
      <c r="AK50" s="1234"/>
      <c r="AL50" s="1234"/>
      <c r="AM50" s="1234"/>
      <c r="AN50" s="1234"/>
      <c r="AO50" s="1234"/>
      <c r="AP50" s="1249"/>
      <c r="AQ50" s="1249"/>
      <c r="AR50" s="1249"/>
      <c r="AS50" s="1249"/>
      <c r="AT50" s="1249"/>
      <c r="AU50" s="1249"/>
      <c r="AV50" s="1249"/>
      <c r="AW50" s="1249"/>
      <c r="AX50" s="1249"/>
      <c r="AY50" s="1249"/>
      <c r="AZ50" s="1249"/>
      <c r="BA50" s="1249"/>
      <c r="BB50" s="1249"/>
      <c r="BC50" s="1249"/>
      <c r="BD50" s="1249"/>
      <c r="BE50" s="1249"/>
      <c r="BF50" s="1249"/>
      <c r="BG50" s="1249"/>
      <c r="BH50" s="1249"/>
      <c r="BI50" s="1250"/>
      <c r="BJ50" s="1251"/>
      <c r="BK50" s="1252"/>
      <c r="BL50" s="1253"/>
      <c r="BM50" s="1249"/>
      <c r="BN50" s="1249"/>
      <c r="BO50" s="1249"/>
      <c r="BP50" s="1254"/>
      <c r="BQ50" s="1254"/>
      <c r="BR50" s="1249"/>
      <c r="BS50" s="1255"/>
      <c r="BT50" s="1256"/>
      <c r="BU50" s="1257"/>
      <c r="BV50" s="1257"/>
      <c r="BW50" s="1257"/>
      <c r="CZ50" s="1259"/>
      <c r="DB50" s="1259"/>
      <c r="DD50" s="1260"/>
      <c r="DE50" s="1259"/>
      <c r="DH50" s="1261"/>
      <c r="DM50" s="1260"/>
      <c r="DU50" s="1260"/>
      <c r="DX50" s="1260"/>
      <c r="DZ50" s="1262"/>
      <c r="EA50" s="1263"/>
      <c r="ED50" s="1262"/>
      <c r="EL50" s="1264"/>
      <c r="EM50" s="1264"/>
      <c r="EN50" s="1264"/>
      <c r="EO50" s="1265"/>
    </row>
    <row r="51" spans="1:145" s="1234" customFormat="1" ht="30" customHeight="1">
      <c r="A51" s="1233"/>
      <c r="B51" s="1233"/>
      <c r="C51" s="1349"/>
      <c r="D51" s="1350"/>
      <c r="E51" s="1350"/>
      <c r="F51" s="1350"/>
      <c r="G51" s="1350"/>
      <c r="H51" s="1351"/>
      <c r="I51" s="1351"/>
      <c r="J51" s="1351"/>
      <c r="K51" s="1350"/>
      <c r="L51" s="2231" t="str">
        <f t="shared" si="0"/>
        <v/>
      </c>
      <c r="M51" s="2231"/>
      <c r="N51" s="2231"/>
      <c r="O51" s="2231"/>
      <c r="P51" s="1359" t="str">
        <f t="shared" si="1"/>
        <v/>
      </c>
      <c r="Q51" s="1351"/>
      <c r="R51" s="1351"/>
      <c r="S51" s="1351"/>
      <c r="T51" s="1351"/>
      <c r="U51" s="1351"/>
      <c r="V51" s="1351"/>
      <c r="W51" s="1351"/>
      <c r="X51" s="1351"/>
      <c r="Y51" s="1350"/>
      <c r="Z51" s="1350"/>
      <c r="AA51" s="1350"/>
      <c r="AB51" s="1350"/>
      <c r="AC51" s="1350"/>
      <c r="AD51" s="1350"/>
      <c r="AE51" s="1350"/>
      <c r="AF51" s="1358"/>
      <c r="AG51" s="123"/>
      <c r="AH51" s="123"/>
      <c r="BI51" s="1235"/>
      <c r="BJ51" s="1236"/>
      <c r="BK51" s="1237"/>
      <c r="BL51" s="1238"/>
      <c r="BP51" s="1239"/>
      <c r="BQ51" s="1239"/>
      <c r="BT51" s="1240"/>
      <c r="BU51" s="1241"/>
      <c r="BV51" s="1241"/>
      <c r="BW51" s="1241"/>
      <c r="CZ51" s="1242"/>
      <c r="DB51" s="1242"/>
      <c r="DD51" s="1243"/>
      <c r="DE51" s="1242"/>
      <c r="DM51" s="1243"/>
      <c r="DU51" s="1243"/>
      <c r="DX51" s="1243"/>
      <c r="DZ51" s="1244"/>
      <c r="EA51" s="1245"/>
      <c r="ED51" s="1244"/>
      <c r="EL51" s="1246"/>
      <c r="EM51" s="1246"/>
      <c r="EN51" s="1246"/>
      <c r="EO51" s="1247"/>
    </row>
    <row r="52" spans="1:145" s="1234" customFormat="1" ht="30" customHeight="1">
      <c r="A52" s="1233"/>
      <c r="B52" s="1233"/>
      <c r="C52" s="1349"/>
      <c r="D52" s="1350"/>
      <c r="E52" s="1350"/>
      <c r="F52" s="1350"/>
      <c r="G52" s="1350"/>
      <c r="H52" s="1351"/>
      <c r="I52" s="1351"/>
      <c r="J52" s="1351"/>
      <c r="K52" s="1350"/>
      <c r="L52" s="2231" t="str">
        <f t="shared" si="0"/>
        <v/>
      </c>
      <c r="M52" s="2231"/>
      <c r="N52" s="2231"/>
      <c r="O52" s="2231"/>
      <c r="P52" s="1359" t="str">
        <f t="shared" si="1"/>
        <v/>
      </c>
      <c r="Q52" s="1351"/>
      <c r="R52" s="1351"/>
      <c r="S52" s="1351"/>
      <c r="T52" s="1351"/>
      <c r="U52" s="1351"/>
      <c r="V52" s="1351"/>
      <c r="W52" s="1351"/>
      <c r="X52" s="1351"/>
      <c r="Y52" s="1350"/>
      <c r="Z52" s="1350"/>
      <c r="AA52" s="1350"/>
      <c r="AB52" s="1350"/>
      <c r="AC52" s="1350"/>
      <c r="AD52" s="1350"/>
      <c r="AE52" s="1350"/>
      <c r="AF52" s="1358"/>
      <c r="AG52" s="123"/>
      <c r="AH52" s="123"/>
      <c r="BI52" s="1235"/>
      <c r="BJ52" s="1236"/>
      <c r="BK52" s="1237"/>
      <c r="BL52" s="1238"/>
      <c r="BP52" s="1239"/>
      <c r="BQ52" s="1239"/>
      <c r="BT52" s="1240"/>
      <c r="BU52" s="1241"/>
      <c r="BV52" s="1241"/>
      <c r="BW52" s="1241"/>
      <c r="CZ52" s="1242"/>
      <c r="DB52" s="1242"/>
      <c r="DD52" s="1243"/>
      <c r="DE52" s="1242"/>
      <c r="DM52" s="1243"/>
      <c r="DU52" s="1243"/>
      <c r="DX52" s="1243"/>
      <c r="DZ52" s="1244"/>
      <c r="EA52" s="1245"/>
      <c r="ED52" s="1244"/>
      <c r="EL52" s="1246"/>
      <c r="EM52" s="1246"/>
      <c r="EN52" s="1246"/>
      <c r="EO52" s="1247"/>
    </row>
    <row r="53" spans="1:145" s="1234" customFormat="1" ht="30" customHeight="1">
      <c r="A53" s="1233"/>
      <c r="B53" s="1233"/>
      <c r="C53" s="1349"/>
      <c r="D53" s="1350"/>
      <c r="E53" s="1350"/>
      <c r="F53" s="1350"/>
      <c r="G53" s="1350"/>
      <c r="H53" s="1351"/>
      <c r="I53" s="1351"/>
      <c r="J53" s="1351"/>
      <c r="K53" s="1350"/>
      <c r="L53" s="2231" t="str">
        <f t="shared" si="0"/>
        <v/>
      </c>
      <c r="M53" s="2231"/>
      <c r="N53" s="2231"/>
      <c r="O53" s="2231"/>
      <c r="P53" s="1359" t="str">
        <f t="shared" si="1"/>
        <v/>
      </c>
      <c r="Q53" s="1351"/>
      <c r="R53" s="1351"/>
      <c r="S53" s="1351"/>
      <c r="T53" s="1351"/>
      <c r="U53" s="1351"/>
      <c r="V53" s="1351"/>
      <c r="W53" s="1351"/>
      <c r="X53" s="1351"/>
      <c r="Y53" s="1350"/>
      <c r="Z53" s="1350"/>
      <c r="AA53" s="1350"/>
      <c r="AB53" s="1350"/>
      <c r="AC53" s="1350"/>
      <c r="AD53" s="1350"/>
      <c r="AE53" s="1350"/>
      <c r="AF53" s="1358"/>
      <c r="AG53" s="123"/>
      <c r="AH53" s="123"/>
      <c r="BI53" s="1235"/>
      <c r="BJ53" s="1236"/>
      <c r="BK53" s="1237"/>
      <c r="BL53" s="1238"/>
      <c r="BP53" s="1239"/>
      <c r="BQ53" s="1239"/>
      <c r="BT53" s="1240"/>
      <c r="BU53" s="1241"/>
      <c r="BV53" s="1241"/>
      <c r="BW53" s="1241"/>
      <c r="CZ53" s="1242"/>
      <c r="DB53" s="1242"/>
      <c r="DD53" s="1243"/>
      <c r="DE53" s="1242"/>
      <c r="DM53" s="1243"/>
      <c r="DU53" s="1243"/>
      <c r="DX53" s="1243"/>
      <c r="DZ53" s="1244"/>
      <c r="EA53" s="1245"/>
      <c r="ED53" s="1244"/>
      <c r="EL53" s="1246"/>
      <c r="EM53" s="1246"/>
      <c r="EN53" s="1246"/>
      <c r="EO53" s="1247"/>
    </row>
    <row r="54" spans="1:145" s="1234" customFormat="1" ht="30" customHeight="1">
      <c r="A54" s="1233"/>
      <c r="B54" s="1233"/>
      <c r="C54" s="1349"/>
      <c r="D54" s="1350"/>
      <c r="E54" s="1350"/>
      <c r="F54" s="1350"/>
      <c r="G54" s="1350"/>
      <c r="H54" s="1351"/>
      <c r="I54" s="1351"/>
      <c r="J54" s="1351"/>
      <c r="K54" s="1350"/>
      <c r="L54" s="2231" t="str">
        <f t="shared" si="0"/>
        <v/>
      </c>
      <c r="M54" s="2231"/>
      <c r="N54" s="2231"/>
      <c r="O54" s="2231"/>
      <c r="P54" s="1359" t="str">
        <f t="shared" si="1"/>
        <v/>
      </c>
      <c r="Q54" s="1351"/>
      <c r="R54" s="1351"/>
      <c r="S54" s="1351"/>
      <c r="T54" s="1351"/>
      <c r="U54" s="1351"/>
      <c r="V54" s="1351"/>
      <c r="W54" s="1351"/>
      <c r="X54" s="1351"/>
      <c r="Y54" s="1350"/>
      <c r="Z54" s="1350"/>
      <c r="AA54" s="1350"/>
      <c r="AB54" s="1350"/>
      <c r="AC54" s="1350"/>
      <c r="AD54" s="1350"/>
      <c r="AE54" s="1350"/>
      <c r="AF54" s="1358"/>
      <c r="AG54" s="123"/>
      <c r="AH54" s="123"/>
      <c r="BI54" s="1235"/>
      <c r="BJ54" s="1236"/>
      <c r="BK54" s="1237"/>
      <c r="BL54" s="1238"/>
      <c r="BP54" s="1239"/>
      <c r="BQ54" s="1239"/>
      <c r="BT54" s="1240"/>
      <c r="BU54" s="1241"/>
      <c r="BV54" s="1241"/>
      <c r="BW54" s="1241"/>
      <c r="CZ54" s="1242"/>
      <c r="DB54" s="1242"/>
      <c r="DD54" s="1243"/>
      <c r="DE54" s="1242"/>
      <c r="DM54" s="1243"/>
      <c r="DU54" s="1243"/>
      <c r="DX54" s="1243"/>
      <c r="DZ54" s="1244"/>
      <c r="EA54" s="1245"/>
      <c r="ED54" s="1244"/>
      <c r="EL54" s="1246"/>
      <c r="EM54" s="1246"/>
      <c r="EN54" s="1246"/>
      <c r="EO54" s="1247"/>
    </row>
    <row r="55" spans="1:145" s="1234" customFormat="1" ht="30" customHeight="1" thickBot="1">
      <c r="A55" s="1233"/>
      <c r="B55" s="1233"/>
      <c r="C55" s="1349"/>
      <c r="D55" s="1350"/>
      <c r="E55" s="1350"/>
      <c r="F55" s="1350"/>
      <c r="G55" s="1350"/>
      <c r="H55" s="1351"/>
      <c r="I55" s="1351"/>
      <c r="J55" s="1351"/>
      <c r="K55" s="1350"/>
      <c r="L55" s="2231" t="str">
        <f t="shared" si="0"/>
        <v/>
      </c>
      <c r="M55" s="2231"/>
      <c r="N55" s="2231"/>
      <c r="O55" s="2231"/>
      <c r="P55" s="1359" t="str">
        <f t="shared" si="1"/>
        <v/>
      </c>
      <c r="Q55" s="1351"/>
      <c r="R55" s="1351"/>
      <c r="S55" s="1351"/>
      <c r="T55" s="1351"/>
      <c r="U55" s="1351"/>
      <c r="V55" s="1351"/>
      <c r="W55" s="1351"/>
      <c r="X55" s="1351"/>
      <c r="Y55" s="1350"/>
      <c r="Z55" s="1350"/>
      <c r="AA55" s="1350"/>
      <c r="AB55" s="1350"/>
      <c r="AC55" s="1350"/>
      <c r="AD55" s="1350"/>
      <c r="AE55" s="1350"/>
      <c r="AF55" s="1358"/>
      <c r="AG55" s="123"/>
      <c r="AH55" s="123"/>
      <c r="BI55" s="1235"/>
      <c r="BJ55" s="1236"/>
      <c r="BK55" s="1237"/>
      <c r="BL55" s="1238"/>
      <c r="BP55" s="1239"/>
      <c r="BQ55" s="1239"/>
      <c r="BS55" s="1248"/>
      <c r="BT55" s="1240"/>
      <c r="BU55" s="1241"/>
      <c r="BV55" s="1241"/>
      <c r="BW55" s="1241"/>
      <c r="CZ55" s="1242"/>
      <c r="DB55" s="1242"/>
      <c r="DD55" s="1243"/>
      <c r="DE55" s="1242"/>
      <c r="DM55" s="1243"/>
      <c r="DU55" s="1243"/>
      <c r="DX55" s="1243"/>
      <c r="DZ55" s="1244"/>
      <c r="EA55" s="1245"/>
      <c r="ED55" s="1244"/>
      <c r="EL55" s="1246"/>
      <c r="EM55" s="1246"/>
      <c r="EN55" s="1246"/>
      <c r="EO55" s="1247"/>
    </row>
    <row r="56" spans="1:145" s="1258" customFormat="1" ht="30" customHeight="1">
      <c r="A56" s="1233"/>
      <c r="B56" s="1233"/>
      <c r="C56" s="1349"/>
      <c r="D56" s="1350"/>
      <c r="E56" s="1350"/>
      <c r="F56" s="1350"/>
      <c r="G56" s="1350"/>
      <c r="H56" s="1351"/>
      <c r="I56" s="1351"/>
      <c r="J56" s="1351"/>
      <c r="K56" s="1350"/>
      <c r="L56" s="2231" t="str">
        <f t="shared" si="0"/>
        <v/>
      </c>
      <c r="M56" s="2231"/>
      <c r="N56" s="2231"/>
      <c r="O56" s="2231"/>
      <c r="P56" s="1359" t="str">
        <f t="shared" si="1"/>
        <v/>
      </c>
      <c r="Q56" s="1351"/>
      <c r="R56" s="1351"/>
      <c r="S56" s="1351"/>
      <c r="T56" s="1351"/>
      <c r="U56" s="1351"/>
      <c r="V56" s="1351"/>
      <c r="W56" s="1351"/>
      <c r="X56" s="1351"/>
      <c r="Y56" s="1350"/>
      <c r="Z56" s="1350"/>
      <c r="AA56" s="1350"/>
      <c r="AB56" s="1350"/>
      <c r="AC56" s="1350"/>
      <c r="AD56" s="1350"/>
      <c r="AE56" s="1350"/>
      <c r="AF56" s="1358"/>
      <c r="AG56" s="123"/>
      <c r="AH56" s="123"/>
      <c r="AI56" s="1234"/>
      <c r="AJ56" s="1234"/>
      <c r="AK56" s="1234"/>
      <c r="AL56" s="1234"/>
      <c r="AM56" s="1234"/>
      <c r="AN56" s="1234"/>
      <c r="AO56" s="1234"/>
      <c r="AP56" s="1249"/>
      <c r="AQ56" s="1249"/>
      <c r="AR56" s="1249"/>
      <c r="AS56" s="1249"/>
      <c r="AT56" s="1249"/>
      <c r="AU56" s="1249"/>
      <c r="AV56" s="1249"/>
      <c r="AW56" s="1249"/>
      <c r="AX56" s="1249"/>
      <c r="AY56" s="1249"/>
      <c r="AZ56" s="1249"/>
      <c r="BA56" s="1249"/>
      <c r="BB56" s="1249"/>
      <c r="BC56" s="1249"/>
      <c r="BD56" s="1249"/>
      <c r="BE56" s="1249"/>
      <c r="BF56" s="1249"/>
      <c r="BG56" s="1249"/>
      <c r="BH56" s="1249"/>
      <c r="BI56" s="1250"/>
      <c r="BJ56" s="1251"/>
      <c r="BK56" s="1252"/>
      <c r="BL56" s="1253"/>
      <c r="BM56" s="1249"/>
      <c r="BN56" s="1249"/>
      <c r="BO56" s="1249"/>
      <c r="BP56" s="1254"/>
      <c r="BQ56" s="1254"/>
      <c r="BR56" s="1249"/>
      <c r="BS56" s="1255"/>
      <c r="BT56" s="1256"/>
      <c r="BU56" s="1257"/>
      <c r="BV56" s="1257"/>
      <c r="BW56" s="1257"/>
      <c r="CZ56" s="1259"/>
      <c r="DB56" s="1259"/>
      <c r="DD56" s="1260"/>
      <c r="DE56" s="1259"/>
      <c r="DH56" s="1261"/>
      <c r="DM56" s="1260"/>
      <c r="DU56" s="1260"/>
      <c r="DX56" s="1260"/>
      <c r="DZ56" s="1262"/>
      <c r="EA56" s="1263"/>
      <c r="ED56" s="1262"/>
      <c r="EL56" s="1264"/>
      <c r="EM56" s="1264"/>
      <c r="EN56" s="1264"/>
      <c r="EO56" s="1265"/>
    </row>
    <row r="57" spans="1:145" s="1258" customFormat="1" ht="30" customHeight="1">
      <c r="A57" s="1233"/>
      <c r="B57" s="1233"/>
      <c r="C57" s="1349"/>
      <c r="D57" s="1350"/>
      <c r="E57" s="1350"/>
      <c r="F57" s="1350"/>
      <c r="G57" s="1350"/>
      <c r="H57" s="1351"/>
      <c r="I57" s="1351"/>
      <c r="J57" s="1351"/>
      <c r="K57" s="1350"/>
      <c r="L57" s="2231" t="str">
        <f t="shared" si="0"/>
        <v/>
      </c>
      <c r="M57" s="2231"/>
      <c r="N57" s="2231"/>
      <c r="O57" s="2231"/>
      <c r="P57" s="1359" t="str">
        <f t="shared" si="1"/>
        <v/>
      </c>
      <c r="Q57" s="1351"/>
      <c r="R57" s="1351"/>
      <c r="S57" s="1351"/>
      <c r="T57" s="1351"/>
      <c r="U57" s="1351"/>
      <c r="V57" s="1351"/>
      <c r="W57" s="1351"/>
      <c r="X57" s="1351"/>
      <c r="Y57" s="1350"/>
      <c r="Z57" s="1350"/>
      <c r="AA57" s="1350"/>
      <c r="AB57" s="1350"/>
      <c r="AC57" s="1350"/>
      <c r="AD57" s="1350"/>
      <c r="AE57" s="1350"/>
      <c r="AF57" s="1358"/>
      <c r="AG57" s="123"/>
      <c r="AH57" s="123"/>
      <c r="AI57" s="1234"/>
      <c r="AJ57" s="1234"/>
      <c r="AK57" s="1234"/>
      <c r="AL57" s="1234"/>
      <c r="AM57" s="1234"/>
      <c r="AN57" s="1234"/>
      <c r="AO57" s="1234"/>
      <c r="AP57" s="1234"/>
      <c r="AQ57" s="1234"/>
      <c r="AR57" s="1234"/>
      <c r="AS57" s="1234"/>
      <c r="AT57" s="1234"/>
      <c r="AU57" s="1234"/>
      <c r="AV57" s="1234"/>
      <c r="AW57" s="1234"/>
      <c r="AX57" s="1234"/>
      <c r="AY57" s="1234"/>
      <c r="AZ57" s="1234"/>
      <c r="BA57" s="1234"/>
      <c r="BB57" s="1234"/>
      <c r="BC57" s="1234"/>
      <c r="BD57" s="1234"/>
      <c r="BE57" s="1234"/>
      <c r="BF57" s="1234"/>
      <c r="BG57" s="1234"/>
      <c r="BH57" s="1234"/>
      <c r="BI57" s="1235"/>
      <c r="BJ57" s="1236"/>
      <c r="BK57" s="1237"/>
      <c r="BL57" s="1238"/>
      <c r="BM57" s="1234"/>
      <c r="BN57" s="1234"/>
      <c r="BO57" s="1234"/>
      <c r="BP57" s="1239"/>
      <c r="BQ57" s="1239"/>
      <c r="BR57" s="1234"/>
      <c r="BS57" s="1234"/>
      <c r="BT57" s="1256"/>
      <c r="BU57" s="1257"/>
      <c r="BV57" s="1257"/>
      <c r="BW57" s="1257"/>
      <c r="CZ57" s="1259"/>
      <c r="DB57" s="1259"/>
      <c r="DD57" s="1260"/>
      <c r="DE57" s="1259"/>
      <c r="DH57" s="1261"/>
      <c r="DM57" s="1260"/>
      <c r="DU57" s="1260"/>
      <c r="DX57" s="1260"/>
      <c r="DZ57" s="1262"/>
      <c r="EA57" s="1263"/>
      <c r="ED57" s="1262"/>
      <c r="EL57" s="1264"/>
      <c r="EM57" s="1264"/>
      <c r="EN57" s="1264"/>
      <c r="EO57" s="1265"/>
    </row>
    <row r="58" spans="1:145" s="1234" customFormat="1" ht="30" customHeight="1">
      <c r="A58" s="1233"/>
      <c r="B58" s="1233"/>
      <c r="C58" s="1349"/>
      <c r="D58" s="1350"/>
      <c r="E58" s="1350"/>
      <c r="F58" s="1350"/>
      <c r="G58" s="1350"/>
      <c r="H58" s="1351"/>
      <c r="I58" s="1351"/>
      <c r="J58" s="1351"/>
      <c r="K58" s="1350"/>
      <c r="L58" s="2231" t="str">
        <f t="shared" si="0"/>
        <v/>
      </c>
      <c r="M58" s="2231"/>
      <c r="N58" s="2231"/>
      <c r="O58" s="2231"/>
      <c r="P58" s="1359" t="str">
        <f t="shared" si="1"/>
        <v/>
      </c>
      <c r="Q58" s="1351"/>
      <c r="R58" s="1351"/>
      <c r="S58" s="1351"/>
      <c r="T58" s="1351"/>
      <c r="U58" s="1351"/>
      <c r="V58" s="1351"/>
      <c r="W58" s="1351"/>
      <c r="X58" s="1351"/>
      <c r="Y58" s="1350"/>
      <c r="Z58" s="1350"/>
      <c r="AA58" s="1350"/>
      <c r="AB58" s="1350"/>
      <c r="AC58" s="1350"/>
      <c r="AD58" s="1350"/>
      <c r="AE58" s="1350"/>
      <c r="AF58" s="1358"/>
      <c r="AG58" s="123"/>
      <c r="AH58" s="123"/>
      <c r="BI58" s="1235"/>
      <c r="BJ58" s="1236"/>
      <c r="BK58" s="1237"/>
      <c r="BL58" s="1238"/>
      <c r="BP58" s="1239"/>
      <c r="BQ58" s="1239"/>
      <c r="BT58" s="1240"/>
      <c r="BU58" s="1241"/>
      <c r="BV58" s="1241"/>
      <c r="BW58" s="1241"/>
      <c r="CZ58" s="1242"/>
      <c r="DB58" s="1242"/>
      <c r="DD58" s="1243"/>
      <c r="DE58" s="1242"/>
      <c r="DM58" s="1243"/>
      <c r="DU58" s="1243"/>
      <c r="DX58" s="1243"/>
      <c r="DZ58" s="1244"/>
      <c r="EA58" s="1245"/>
      <c r="ED58" s="1244"/>
      <c r="EL58" s="1246"/>
      <c r="EM58" s="1246"/>
      <c r="EN58" s="1246"/>
      <c r="EO58" s="1247"/>
    </row>
    <row r="59" spans="1:145" s="1233" customFormat="1" ht="30" customHeight="1">
      <c r="B59" s="1266"/>
      <c r="C59" s="1360"/>
      <c r="D59" s="1361"/>
      <c r="E59" s="1361"/>
      <c r="F59" s="1361"/>
      <c r="G59" s="1361"/>
      <c r="H59" s="1362"/>
      <c r="I59" s="1362"/>
      <c r="J59" s="1362"/>
      <c r="K59" s="1361"/>
      <c r="L59" s="2254" t="str">
        <f t="shared" si="0"/>
        <v/>
      </c>
      <c r="M59" s="2254"/>
      <c r="N59" s="2254"/>
      <c r="O59" s="2254"/>
      <c r="P59" s="1363" t="str">
        <f t="shared" si="1"/>
        <v/>
      </c>
      <c r="Q59" s="1362"/>
      <c r="R59" s="1362"/>
      <c r="S59" s="1362"/>
      <c r="T59" s="1362"/>
      <c r="U59" s="1362"/>
      <c r="V59" s="1362"/>
      <c r="W59" s="1362"/>
      <c r="X59" s="1362"/>
      <c r="Y59" s="1361"/>
      <c r="Z59" s="1361"/>
      <c r="AA59" s="1361"/>
      <c r="AB59" s="1361"/>
      <c r="AC59" s="1361"/>
      <c r="AD59" s="1361"/>
      <c r="AE59" s="1361"/>
      <c r="AF59" s="1364"/>
      <c r="AG59" s="123"/>
      <c r="AH59" s="123"/>
      <c r="BI59" s="1267"/>
      <c r="BJ59" s="1268"/>
      <c r="BK59" s="1269"/>
      <c r="BL59" s="1270"/>
      <c r="BP59" s="1271"/>
      <c r="BQ59" s="1271"/>
      <c r="CZ59" s="1272"/>
      <c r="DB59" s="1272"/>
      <c r="DD59" s="1273"/>
      <c r="DE59" s="1272"/>
      <c r="DM59" s="1273"/>
      <c r="DU59" s="1273"/>
      <c r="DX59" s="1273"/>
      <c r="DZ59" s="1270"/>
      <c r="EA59" s="1274"/>
      <c r="ED59" s="1270"/>
      <c r="EL59" s="1275"/>
      <c r="EM59" s="1275"/>
      <c r="EN59" s="1275"/>
      <c r="EO59" s="1276"/>
    </row>
    <row r="60" spans="1:145" s="1233" customFormat="1" ht="30" customHeight="1" thickBot="1">
      <c r="C60" s="1365"/>
      <c r="D60" s="1366"/>
      <c r="E60" s="1366"/>
      <c r="F60" s="1366"/>
      <c r="G60" s="1366"/>
      <c r="H60" s="1367"/>
      <c r="I60" s="1367"/>
      <c r="J60" s="1367"/>
      <c r="K60" s="1366"/>
      <c r="L60" s="1368" t="str">
        <f t="shared" si="0"/>
        <v/>
      </c>
      <c r="M60" s="1367"/>
      <c r="N60" s="1367"/>
      <c r="O60" s="1367"/>
      <c r="P60" s="1369" t="str">
        <f t="shared" si="1"/>
        <v/>
      </c>
      <c r="Q60" s="1367"/>
      <c r="R60" s="1367"/>
      <c r="S60" s="1367"/>
      <c r="T60" s="1367"/>
      <c r="U60" s="1367"/>
      <c r="V60" s="1367"/>
      <c r="W60" s="1367"/>
      <c r="X60" s="1367"/>
      <c r="Y60" s="1366"/>
      <c r="Z60" s="1366"/>
      <c r="AA60" s="1366"/>
      <c r="AB60" s="1366"/>
      <c r="AC60" s="1366"/>
      <c r="AD60" s="1366"/>
      <c r="AE60" s="1366"/>
      <c r="AF60" s="1370"/>
      <c r="AG60" s="123"/>
      <c r="AH60" s="123"/>
      <c r="BI60" s="1267"/>
      <c r="BJ60" s="1268"/>
      <c r="BK60" s="1269"/>
      <c r="BL60" s="1270"/>
      <c r="BP60" s="1271"/>
      <c r="BQ60" s="1271"/>
      <c r="CZ60" s="1272"/>
      <c r="DB60" s="1272"/>
      <c r="DD60" s="1273"/>
      <c r="DE60" s="1272"/>
      <c r="DM60" s="1273"/>
      <c r="DU60" s="1273"/>
      <c r="DX60" s="1273"/>
      <c r="DZ60" s="1270"/>
      <c r="EA60" s="1274"/>
      <c r="ED60" s="1270"/>
      <c r="EL60" s="1275"/>
      <c r="EM60" s="1275"/>
      <c r="EN60" s="1275"/>
      <c r="EO60" s="1276"/>
    </row>
    <row r="61" spans="1:145" s="123" customFormat="1" ht="59" customHeight="1">
      <c r="H61" s="336"/>
      <c r="I61" s="336"/>
      <c r="J61" s="336"/>
      <c r="L61" s="346" t="str">
        <f t="shared" si="0"/>
        <v/>
      </c>
      <c r="M61" s="344"/>
      <c r="N61" s="344"/>
      <c r="O61" s="344"/>
      <c r="P61" s="347" t="str">
        <f t="shared" si="1"/>
        <v/>
      </c>
      <c r="Q61" s="344"/>
      <c r="R61" s="344"/>
      <c r="S61" s="344"/>
      <c r="T61" s="344"/>
      <c r="U61" s="344"/>
      <c r="V61" s="344"/>
      <c r="W61" s="344"/>
      <c r="X61" s="344"/>
      <c r="Y61" s="345"/>
      <c r="Z61" s="345"/>
      <c r="AA61" s="345"/>
      <c r="AB61" s="345"/>
      <c r="AC61" s="345"/>
      <c r="AD61" s="345"/>
      <c r="AE61" s="345"/>
      <c r="AF61" s="345"/>
      <c r="BI61" s="348"/>
      <c r="BJ61" s="349"/>
      <c r="BK61" s="350"/>
      <c r="BL61" s="340"/>
      <c r="BP61" s="336"/>
      <c r="BQ61" s="336"/>
      <c r="CZ61" s="338"/>
      <c r="DB61" s="338"/>
      <c r="DD61" s="339"/>
      <c r="DE61" s="338"/>
      <c r="DM61" s="339"/>
      <c r="DU61" s="339"/>
      <c r="DX61" s="339"/>
      <c r="DZ61" s="340"/>
      <c r="EA61" s="341"/>
      <c r="ED61" s="340"/>
      <c r="EL61" s="351"/>
      <c r="EM61" s="351"/>
      <c r="EN61" s="351"/>
      <c r="EO61" s="343"/>
    </row>
    <row r="62" spans="1:145" s="123" customFormat="1" ht="26" hidden="1" customHeight="1">
      <c r="H62" s="336"/>
      <c r="I62" s="336"/>
      <c r="J62" s="336"/>
      <c r="L62" s="346" t="str">
        <f t="shared" si="0"/>
        <v/>
      </c>
      <c r="M62" s="344"/>
      <c r="N62" s="344"/>
      <c r="O62" s="344"/>
      <c r="P62" s="347" t="str">
        <f t="shared" si="1"/>
        <v/>
      </c>
      <c r="Q62" s="344"/>
      <c r="R62" s="344"/>
      <c r="S62" s="344"/>
      <c r="T62" s="344"/>
      <c r="U62" s="344"/>
      <c r="V62" s="344"/>
      <c r="W62" s="344"/>
      <c r="X62" s="344"/>
      <c r="Y62" s="345"/>
      <c r="Z62" s="345"/>
      <c r="AA62" s="345"/>
      <c r="AB62" s="345"/>
      <c r="AC62" s="345"/>
      <c r="AD62" s="345"/>
      <c r="AE62" s="345"/>
      <c r="AF62" s="345"/>
      <c r="BI62" s="348"/>
      <c r="BJ62" s="349"/>
      <c r="BK62" s="350"/>
      <c r="BL62" s="340"/>
      <c r="BP62" s="336"/>
      <c r="BQ62" s="336"/>
      <c r="CZ62" s="338"/>
      <c r="DB62" s="338"/>
      <c r="DD62" s="339"/>
      <c r="DE62" s="338"/>
      <c r="DM62" s="339"/>
      <c r="DU62" s="339"/>
      <c r="DX62" s="339"/>
      <c r="DZ62" s="340"/>
      <c r="EA62" s="341"/>
      <c r="ED62" s="340"/>
      <c r="EL62" s="351"/>
      <c r="EM62" s="351"/>
      <c r="EN62" s="351"/>
      <c r="EO62" s="343"/>
    </row>
    <row r="63" spans="1:145" s="123" customFormat="1" ht="26" hidden="1" customHeight="1" thickBot="1">
      <c r="H63" s="336"/>
      <c r="I63" s="336"/>
      <c r="J63" s="336"/>
      <c r="L63" s="346" t="str">
        <f t="shared" si="0"/>
        <v/>
      </c>
      <c r="M63" s="344"/>
      <c r="N63" s="344"/>
      <c r="O63" s="344"/>
      <c r="P63" s="347" t="str">
        <f t="shared" si="1"/>
        <v/>
      </c>
      <c r="Q63" s="344"/>
      <c r="R63" s="344"/>
      <c r="S63" s="344"/>
      <c r="T63" s="344"/>
      <c r="U63" s="344"/>
      <c r="V63" s="344"/>
      <c r="W63" s="344"/>
      <c r="X63" s="344"/>
      <c r="Y63" s="345"/>
      <c r="Z63" s="345"/>
      <c r="AA63" s="345"/>
      <c r="AB63" s="345"/>
      <c r="AC63" s="345"/>
      <c r="AD63" s="345"/>
      <c r="AE63" s="345"/>
      <c r="BI63" s="348"/>
      <c r="BJ63" s="349"/>
      <c r="BK63" s="350"/>
      <c r="BL63" s="340"/>
      <c r="BP63" s="336"/>
      <c r="BQ63" s="336"/>
      <c r="BS63" s="352"/>
      <c r="CZ63" s="338"/>
      <c r="DB63" s="338"/>
      <c r="DD63" s="339"/>
      <c r="DE63" s="338"/>
      <c r="DM63" s="339"/>
      <c r="DU63" s="339"/>
      <c r="DX63" s="339"/>
      <c r="DZ63" s="340"/>
      <c r="EA63" s="341"/>
      <c r="ED63" s="340"/>
      <c r="EL63" s="351"/>
      <c r="EM63" s="351"/>
      <c r="EN63" s="351"/>
      <c r="EO63" s="343"/>
    </row>
    <row r="64" spans="1:145" s="123" customFormat="1" ht="26" hidden="1" customHeight="1">
      <c r="H64" s="336"/>
      <c r="I64" s="336"/>
      <c r="J64" s="336"/>
      <c r="L64" s="346" t="str">
        <f t="shared" si="0"/>
        <v/>
      </c>
      <c r="M64" s="344"/>
      <c r="N64" s="344"/>
      <c r="O64" s="344"/>
      <c r="P64" s="347" t="str">
        <f t="shared" si="1"/>
        <v/>
      </c>
      <c r="Q64" s="344"/>
      <c r="R64" s="344"/>
      <c r="S64" s="344"/>
      <c r="T64" s="344"/>
      <c r="U64" s="344"/>
      <c r="V64" s="344"/>
      <c r="W64" s="344"/>
      <c r="X64" s="344"/>
      <c r="Y64" s="345"/>
      <c r="Z64" s="345"/>
      <c r="AA64" s="345"/>
      <c r="AB64" s="345"/>
      <c r="AC64" s="345"/>
      <c r="AD64" s="345"/>
      <c r="AE64" s="345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  <c r="BH64" s="353"/>
      <c r="BI64" s="354"/>
      <c r="BJ64" s="355"/>
      <c r="BK64" s="356"/>
      <c r="BL64" s="357"/>
      <c r="BM64" s="353"/>
      <c r="BN64" s="353"/>
      <c r="BO64" s="353"/>
      <c r="BP64" s="358"/>
      <c r="BQ64" s="358"/>
      <c r="BR64" s="353"/>
      <c r="BS64" s="359"/>
      <c r="CZ64" s="338"/>
      <c r="DB64" s="338"/>
      <c r="DD64" s="339"/>
      <c r="DE64" s="338"/>
      <c r="DM64" s="339"/>
      <c r="DU64" s="339"/>
      <c r="DX64" s="339"/>
      <c r="DZ64" s="340"/>
      <c r="EA64" s="341"/>
      <c r="ED64" s="340"/>
      <c r="EL64" s="351"/>
      <c r="EM64" s="351"/>
      <c r="EN64" s="351"/>
      <c r="EO64" s="343"/>
    </row>
    <row r="65" spans="8:145" s="123" customFormat="1" ht="26" hidden="1" customHeight="1">
      <c r="H65" s="336"/>
      <c r="I65" s="336"/>
      <c r="J65" s="336"/>
      <c r="L65" s="346" t="str">
        <f t="shared" si="0"/>
        <v/>
      </c>
      <c r="M65" s="344"/>
      <c r="N65" s="344"/>
      <c r="O65" s="344"/>
      <c r="P65" s="347" t="str">
        <f t="shared" si="1"/>
        <v/>
      </c>
      <c r="Q65" s="344"/>
      <c r="R65" s="344"/>
      <c r="S65" s="344"/>
      <c r="T65" s="344"/>
      <c r="U65" s="344"/>
      <c r="V65" s="344"/>
      <c r="W65" s="344"/>
      <c r="X65" s="344"/>
      <c r="Y65" s="345"/>
      <c r="Z65" s="345"/>
      <c r="AA65" s="345"/>
      <c r="AB65" s="345"/>
      <c r="AC65" s="345"/>
      <c r="AD65" s="345"/>
      <c r="AE65" s="345"/>
      <c r="AF65" s="345"/>
      <c r="BI65" s="348"/>
      <c r="BJ65" s="349"/>
      <c r="BK65" s="350"/>
      <c r="BL65" s="340"/>
      <c r="BP65" s="336"/>
      <c r="BQ65" s="336"/>
      <c r="CZ65" s="338"/>
      <c r="DB65" s="338"/>
      <c r="DD65" s="339"/>
      <c r="DE65" s="338"/>
      <c r="DM65" s="339"/>
      <c r="DU65" s="339"/>
      <c r="DX65" s="339"/>
      <c r="DZ65" s="340"/>
      <c r="EA65" s="341"/>
      <c r="ED65" s="340"/>
      <c r="EL65" s="351"/>
      <c r="EM65" s="351"/>
      <c r="EN65" s="351"/>
      <c r="EO65" s="343"/>
    </row>
    <row r="66" spans="8:145" s="123" customFormat="1" ht="26" hidden="1" customHeight="1">
      <c r="H66" s="336"/>
      <c r="I66" s="336"/>
      <c r="J66" s="336"/>
      <c r="L66" s="346" t="str">
        <f t="shared" si="0"/>
        <v/>
      </c>
      <c r="M66" s="344"/>
      <c r="N66" s="344"/>
      <c r="O66" s="344"/>
      <c r="P66" s="347" t="str">
        <f t="shared" si="1"/>
        <v/>
      </c>
      <c r="Q66" s="344"/>
      <c r="R66" s="344"/>
      <c r="S66" s="344"/>
      <c r="T66" s="344"/>
      <c r="U66" s="344"/>
      <c r="V66" s="344"/>
      <c r="W66" s="344"/>
      <c r="X66" s="344"/>
      <c r="Y66" s="345"/>
      <c r="Z66" s="345"/>
      <c r="AA66" s="345"/>
      <c r="AB66" s="345"/>
      <c r="AC66" s="345"/>
      <c r="AD66" s="345"/>
      <c r="AE66" s="345"/>
      <c r="AF66" s="345"/>
      <c r="BI66" s="348"/>
      <c r="BJ66" s="349"/>
      <c r="BK66" s="350"/>
      <c r="BL66" s="340"/>
      <c r="BP66" s="336"/>
      <c r="BQ66" s="336"/>
      <c r="CZ66" s="338"/>
      <c r="DB66" s="338"/>
      <c r="DD66" s="339"/>
      <c r="DE66" s="338"/>
      <c r="DM66" s="339"/>
      <c r="DU66" s="339"/>
      <c r="DX66" s="339"/>
      <c r="DZ66" s="340"/>
      <c r="EA66" s="341"/>
      <c r="ED66" s="340"/>
      <c r="EL66" s="351"/>
      <c r="EM66" s="351"/>
      <c r="EN66" s="351"/>
      <c r="EO66" s="343"/>
    </row>
    <row r="67" spans="8:145" s="123" customFormat="1" ht="26" hidden="1" customHeight="1" thickBot="1">
      <c r="H67" s="336"/>
      <c r="I67" s="336"/>
      <c r="J67" s="336"/>
      <c r="L67" s="346" t="str">
        <f t="shared" si="0"/>
        <v/>
      </c>
      <c r="M67" s="344"/>
      <c r="N67" s="344"/>
      <c r="O67" s="344"/>
      <c r="P67" s="347" t="str">
        <f t="shared" si="1"/>
        <v/>
      </c>
      <c r="Q67" s="344"/>
      <c r="R67" s="344"/>
      <c r="S67" s="344"/>
      <c r="T67" s="344"/>
      <c r="U67" s="344"/>
      <c r="V67" s="344"/>
      <c r="W67" s="344"/>
      <c r="X67" s="344"/>
      <c r="Y67" s="345"/>
      <c r="Z67" s="345"/>
      <c r="AA67" s="345"/>
      <c r="AB67" s="345"/>
      <c r="AC67" s="345"/>
      <c r="AD67" s="345"/>
      <c r="AE67" s="345"/>
      <c r="BI67" s="348"/>
      <c r="BJ67" s="349"/>
      <c r="BK67" s="350"/>
      <c r="BL67" s="340"/>
      <c r="BP67" s="336"/>
      <c r="BQ67" s="336"/>
      <c r="BS67" s="352"/>
      <c r="CZ67" s="338"/>
      <c r="DB67" s="338"/>
      <c r="DD67" s="339"/>
      <c r="DE67" s="338"/>
      <c r="DM67" s="339"/>
      <c r="DU67" s="339"/>
      <c r="DX67" s="339"/>
      <c r="DZ67" s="340"/>
      <c r="EA67" s="341"/>
      <c r="ED67" s="340"/>
      <c r="EL67" s="351"/>
      <c r="EM67" s="351"/>
      <c r="EN67" s="351"/>
      <c r="EO67" s="343"/>
    </row>
    <row r="68" spans="8:145" s="123" customFormat="1" ht="26" hidden="1" customHeight="1">
      <c r="H68" s="336"/>
      <c r="I68" s="336"/>
      <c r="J68" s="336"/>
      <c r="L68" s="348" t="str">
        <f t="shared" si="0"/>
        <v/>
      </c>
      <c r="M68" s="336"/>
      <c r="N68" s="336"/>
      <c r="O68" s="336"/>
      <c r="P68" s="331" t="str">
        <f t="shared" si="1"/>
        <v/>
      </c>
      <c r="Q68" s="336"/>
      <c r="R68" s="336"/>
      <c r="S68" s="336"/>
      <c r="T68" s="336"/>
      <c r="U68" s="336"/>
      <c r="V68" s="336"/>
      <c r="W68" s="336"/>
      <c r="X68" s="336"/>
      <c r="AP68" s="353"/>
      <c r="AQ68" s="353"/>
      <c r="AR68" s="353"/>
      <c r="AS68" s="353"/>
      <c r="AT68" s="353"/>
      <c r="AU68" s="353"/>
      <c r="AV68" s="353"/>
      <c r="AW68" s="353"/>
      <c r="AX68" s="353"/>
      <c r="AY68" s="353"/>
      <c r="AZ68" s="353"/>
      <c r="BA68" s="353"/>
      <c r="BB68" s="353"/>
      <c r="BC68" s="353"/>
      <c r="BD68" s="353"/>
      <c r="BE68" s="353"/>
      <c r="BF68" s="353"/>
      <c r="BG68" s="353"/>
      <c r="BH68" s="353"/>
      <c r="BI68" s="354"/>
      <c r="BJ68" s="355"/>
      <c r="BK68" s="356"/>
      <c r="BL68" s="357"/>
      <c r="BM68" s="353"/>
      <c r="BN68" s="353"/>
      <c r="BO68" s="353"/>
      <c r="BP68" s="358"/>
      <c r="BQ68" s="358"/>
      <c r="BR68" s="353"/>
      <c r="BS68" s="359"/>
      <c r="CZ68" s="338"/>
      <c r="DB68" s="338"/>
      <c r="DD68" s="339"/>
      <c r="DE68" s="338"/>
      <c r="DM68" s="339"/>
      <c r="DU68" s="339"/>
      <c r="DX68" s="339"/>
      <c r="DZ68" s="340"/>
      <c r="EA68" s="341"/>
      <c r="ED68" s="340"/>
      <c r="EL68" s="351"/>
      <c r="EM68" s="351"/>
      <c r="EN68" s="351"/>
      <c r="EO68" s="343"/>
    </row>
    <row r="69" spans="8:145" s="123" customFormat="1" ht="26" hidden="1" customHeight="1">
      <c r="H69" s="336"/>
      <c r="I69" s="336"/>
      <c r="J69" s="336"/>
      <c r="L69" s="348" t="str">
        <f t="shared" si="0"/>
        <v/>
      </c>
      <c r="M69" s="336"/>
      <c r="N69" s="336"/>
      <c r="O69" s="336"/>
      <c r="P69" s="331" t="str">
        <f t="shared" si="1"/>
        <v/>
      </c>
      <c r="Q69" s="336"/>
      <c r="R69" s="336"/>
      <c r="S69" s="336"/>
      <c r="T69" s="336"/>
      <c r="U69" s="336"/>
      <c r="V69" s="336"/>
      <c r="W69" s="336"/>
      <c r="X69" s="336"/>
      <c r="BI69" s="348"/>
      <c r="BJ69" s="349"/>
      <c r="BK69" s="350"/>
      <c r="BL69" s="340"/>
      <c r="BP69" s="336"/>
      <c r="BQ69" s="336"/>
      <c r="CZ69" s="338"/>
      <c r="DB69" s="338"/>
      <c r="DD69" s="339"/>
      <c r="DE69" s="338"/>
      <c r="DM69" s="339"/>
      <c r="DU69" s="339"/>
      <c r="DX69" s="339"/>
      <c r="DZ69" s="340"/>
      <c r="EA69" s="341"/>
      <c r="ED69" s="340"/>
      <c r="EL69" s="351"/>
      <c r="EM69" s="351"/>
      <c r="EN69" s="351"/>
      <c r="EO69" s="343"/>
    </row>
    <row r="70" spans="8:145" s="123" customFormat="1" ht="26" hidden="1" customHeight="1">
      <c r="H70" s="336"/>
      <c r="I70" s="336"/>
      <c r="J70" s="336"/>
      <c r="L70" s="348" t="str">
        <f t="shared" si="0"/>
        <v/>
      </c>
      <c r="M70" s="336"/>
      <c r="N70" s="336"/>
      <c r="O70" s="336"/>
      <c r="P70" s="331" t="str">
        <f t="shared" si="1"/>
        <v/>
      </c>
      <c r="Q70" s="336"/>
      <c r="R70" s="336"/>
      <c r="S70" s="336"/>
      <c r="T70" s="336"/>
      <c r="U70" s="336"/>
      <c r="V70" s="336"/>
      <c r="W70" s="336"/>
      <c r="X70" s="336"/>
      <c r="BI70" s="348"/>
      <c r="BJ70" s="349"/>
      <c r="BK70" s="350"/>
      <c r="BL70" s="340"/>
      <c r="BP70" s="336"/>
      <c r="BQ70" s="336"/>
      <c r="CZ70" s="338"/>
      <c r="DB70" s="338"/>
      <c r="DD70" s="339"/>
      <c r="DE70" s="338"/>
      <c r="DM70" s="339"/>
      <c r="DU70" s="339"/>
      <c r="DX70" s="339"/>
      <c r="DZ70" s="340"/>
      <c r="EA70" s="341"/>
      <c r="ED70" s="340"/>
      <c r="EL70" s="351"/>
      <c r="EM70" s="351"/>
      <c r="EN70" s="351"/>
      <c r="EO70" s="343"/>
    </row>
    <row r="71" spans="8:145" s="123" customFormat="1" ht="26" hidden="1" customHeight="1">
      <c r="H71" s="336"/>
      <c r="I71" s="336"/>
      <c r="J71" s="336"/>
      <c r="L71" s="348" t="str">
        <f t="shared" si="0"/>
        <v/>
      </c>
      <c r="M71" s="336"/>
      <c r="N71" s="336"/>
      <c r="O71" s="336"/>
      <c r="P71" s="331" t="str">
        <f t="shared" si="1"/>
        <v/>
      </c>
      <c r="Q71" s="336"/>
      <c r="R71" s="336"/>
      <c r="S71" s="336"/>
      <c r="T71" s="336"/>
      <c r="U71" s="336"/>
      <c r="V71" s="336"/>
      <c r="W71" s="336"/>
      <c r="X71" s="336"/>
      <c r="AF71" s="345"/>
      <c r="BI71" s="348"/>
      <c r="BJ71" s="349"/>
      <c r="BK71" s="350"/>
      <c r="BL71" s="340"/>
      <c r="BP71" s="336"/>
      <c r="BQ71" s="336"/>
      <c r="CZ71" s="338"/>
      <c r="DB71" s="338"/>
      <c r="DD71" s="339"/>
      <c r="DE71" s="338"/>
      <c r="DM71" s="339"/>
      <c r="DU71" s="339"/>
      <c r="DX71" s="339"/>
      <c r="DZ71" s="340"/>
      <c r="EA71" s="341"/>
      <c r="ED71" s="340"/>
      <c r="EL71" s="351"/>
      <c r="EM71" s="351"/>
      <c r="EN71" s="351"/>
      <c r="EO71" s="343"/>
    </row>
    <row r="72" spans="8:145" s="123" customFormat="1" ht="26" hidden="1" customHeight="1">
      <c r="H72" s="336"/>
      <c r="I72" s="336"/>
      <c r="J72" s="336"/>
      <c r="L72" s="348" t="str">
        <f t="shared" si="0"/>
        <v/>
      </c>
      <c r="M72" s="336"/>
      <c r="N72" s="336"/>
      <c r="O72" s="336"/>
      <c r="P72" s="331" t="str">
        <f t="shared" si="1"/>
        <v/>
      </c>
      <c r="Q72" s="336"/>
      <c r="R72" s="336"/>
      <c r="S72" s="336"/>
      <c r="T72" s="336"/>
      <c r="U72" s="336"/>
      <c r="V72" s="336"/>
      <c r="W72" s="336"/>
      <c r="X72" s="336"/>
      <c r="AF72" s="345"/>
      <c r="BI72" s="348"/>
      <c r="BJ72" s="349"/>
      <c r="BK72" s="350"/>
      <c r="BL72" s="340"/>
      <c r="BP72" s="336"/>
      <c r="BQ72" s="336"/>
      <c r="CZ72" s="338"/>
      <c r="DB72" s="338"/>
      <c r="DD72" s="339"/>
      <c r="DE72" s="338"/>
      <c r="DM72" s="339"/>
      <c r="DU72" s="339"/>
      <c r="DX72" s="339"/>
      <c r="DZ72" s="340"/>
      <c r="EA72" s="341"/>
      <c r="ED72" s="340"/>
      <c r="EL72" s="351"/>
      <c r="EM72" s="351"/>
      <c r="EN72" s="351"/>
      <c r="EO72" s="343"/>
    </row>
    <row r="73" spans="8:145" s="123" customFormat="1" ht="26" hidden="1" customHeight="1">
      <c r="H73" s="336"/>
      <c r="I73" s="336"/>
      <c r="J73" s="336"/>
      <c r="L73" s="348" t="str">
        <f t="shared" ref="L73:L89" si="2">DL142</f>
        <v/>
      </c>
      <c r="M73" s="336"/>
      <c r="N73" s="336"/>
      <c r="O73" s="336"/>
      <c r="P73" s="331" t="str">
        <f t="shared" si="1"/>
        <v/>
      </c>
      <c r="Q73" s="336"/>
      <c r="R73" s="336"/>
      <c r="S73" s="336"/>
      <c r="T73" s="336"/>
      <c r="U73" s="336"/>
      <c r="V73" s="336"/>
      <c r="W73" s="336"/>
      <c r="X73" s="336"/>
      <c r="AF73" s="345"/>
      <c r="BI73" s="348"/>
      <c r="BJ73" s="349"/>
      <c r="BK73" s="350"/>
      <c r="BL73" s="340"/>
      <c r="BP73" s="336"/>
      <c r="BQ73" s="336"/>
      <c r="CZ73" s="338"/>
      <c r="DB73" s="338"/>
      <c r="DD73" s="339"/>
      <c r="DE73" s="338"/>
      <c r="DM73" s="339"/>
      <c r="DU73" s="339"/>
      <c r="DX73" s="339"/>
      <c r="DZ73" s="340"/>
      <c r="EA73" s="341"/>
      <c r="ED73" s="340"/>
      <c r="EL73" s="351"/>
      <c r="EM73" s="351"/>
      <c r="EN73" s="351"/>
      <c r="EO73" s="343"/>
    </row>
    <row r="74" spans="8:145" s="123" customFormat="1" ht="26" hidden="1" customHeight="1">
      <c r="H74" s="336"/>
      <c r="I74" s="336"/>
      <c r="J74" s="336"/>
      <c r="L74" s="348" t="str">
        <f t="shared" si="2"/>
        <v/>
      </c>
      <c r="M74" s="336"/>
      <c r="N74" s="336"/>
      <c r="O74" s="336"/>
      <c r="P74" s="331" t="str">
        <f t="shared" si="1"/>
        <v/>
      </c>
      <c r="Q74" s="336"/>
      <c r="R74" s="336"/>
      <c r="S74" s="336"/>
      <c r="T74" s="336"/>
      <c r="U74" s="336"/>
      <c r="V74" s="336"/>
      <c r="W74" s="336"/>
      <c r="X74" s="336"/>
      <c r="AF74" s="345"/>
      <c r="BI74" s="348"/>
      <c r="BJ74" s="349"/>
      <c r="BK74" s="350"/>
      <c r="BL74" s="340"/>
      <c r="BP74" s="336"/>
      <c r="BQ74" s="336"/>
      <c r="CZ74" s="338"/>
      <c r="DB74" s="338"/>
      <c r="DD74" s="339"/>
      <c r="DE74" s="338"/>
      <c r="DM74" s="339"/>
      <c r="DU74" s="339"/>
      <c r="DX74" s="339"/>
      <c r="DZ74" s="340"/>
      <c r="EA74" s="341"/>
      <c r="ED74" s="340"/>
      <c r="EL74" s="351"/>
      <c r="EM74" s="351"/>
      <c r="EN74" s="351"/>
      <c r="EO74" s="343"/>
    </row>
    <row r="75" spans="8:145" s="123" customFormat="1" ht="26" hidden="1" customHeight="1" thickBot="1">
      <c r="H75" s="336"/>
      <c r="I75" s="336"/>
      <c r="J75" s="336"/>
      <c r="L75" s="348" t="str">
        <f t="shared" si="2"/>
        <v/>
      </c>
      <c r="M75" s="336"/>
      <c r="N75" s="336"/>
      <c r="O75" s="336"/>
      <c r="P75" s="331" t="str">
        <f t="shared" si="1"/>
        <v/>
      </c>
      <c r="Q75" s="336"/>
      <c r="R75" s="336"/>
      <c r="S75" s="336"/>
      <c r="T75" s="336"/>
      <c r="U75" s="336"/>
      <c r="V75" s="336"/>
      <c r="W75" s="336"/>
      <c r="X75" s="336"/>
      <c r="BI75" s="348"/>
      <c r="BJ75" s="349"/>
      <c r="BK75" s="350"/>
      <c r="BL75" s="340"/>
      <c r="BP75" s="336"/>
      <c r="BQ75" s="336"/>
      <c r="BS75" s="352"/>
      <c r="CZ75" s="338"/>
      <c r="DB75" s="338"/>
      <c r="DD75" s="339"/>
      <c r="DE75" s="338"/>
      <c r="DM75" s="339"/>
      <c r="DU75" s="339"/>
      <c r="DX75" s="339"/>
      <c r="DZ75" s="340"/>
      <c r="EA75" s="341"/>
      <c r="ED75" s="340"/>
      <c r="EL75" s="351"/>
      <c r="EM75" s="351"/>
      <c r="EN75" s="351"/>
      <c r="EO75" s="343"/>
    </row>
    <row r="76" spans="8:145" s="123" customFormat="1" ht="26" hidden="1" customHeight="1">
      <c r="H76" s="336"/>
      <c r="I76" s="336"/>
      <c r="J76" s="336"/>
      <c r="L76" s="348" t="str">
        <f t="shared" si="2"/>
        <v/>
      </c>
      <c r="M76" s="336"/>
      <c r="N76" s="336"/>
      <c r="O76" s="336"/>
      <c r="P76" s="331" t="str">
        <f t="shared" si="1"/>
        <v/>
      </c>
      <c r="Q76" s="336"/>
      <c r="R76" s="336"/>
      <c r="S76" s="336"/>
      <c r="T76" s="336"/>
      <c r="U76" s="336"/>
      <c r="V76" s="336"/>
      <c r="W76" s="336"/>
      <c r="X76" s="336"/>
      <c r="AP76" s="353"/>
      <c r="AQ76" s="353"/>
      <c r="AR76" s="353"/>
      <c r="AS76" s="353"/>
      <c r="AT76" s="353"/>
      <c r="AU76" s="353"/>
      <c r="AV76" s="353"/>
      <c r="AW76" s="353"/>
      <c r="AX76" s="353"/>
      <c r="AY76" s="353"/>
      <c r="AZ76" s="353"/>
      <c r="BA76" s="353"/>
      <c r="BB76" s="353"/>
      <c r="BC76" s="353"/>
      <c r="BD76" s="353"/>
      <c r="BE76" s="353"/>
      <c r="BF76" s="353"/>
      <c r="BG76" s="353"/>
      <c r="BH76" s="353"/>
      <c r="BI76" s="354"/>
      <c r="BJ76" s="355"/>
      <c r="BK76" s="356"/>
      <c r="BL76" s="357"/>
      <c r="BM76" s="353"/>
      <c r="BN76" s="353"/>
      <c r="BO76" s="353"/>
      <c r="BP76" s="358"/>
      <c r="BQ76" s="358"/>
      <c r="BR76" s="353"/>
      <c r="BS76" s="359"/>
      <c r="CZ76" s="338"/>
      <c r="DB76" s="338"/>
      <c r="DD76" s="339"/>
      <c r="DE76" s="338"/>
      <c r="DM76" s="339"/>
      <c r="DU76" s="339"/>
      <c r="DX76" s="339"/>
      <c r="DZ76" s="340"/>
      <c r="EA76" s="341"/>
      <c r="ED76" s="340"/>
      <c r="EL76" s="351"/>
      <c r="EM76" s="351"/>
      <c r="EN76" s="351"/>
      <c r="EO76" s="343"/>
    </row>
    <row r="77" spans="8:145" s="123" customFormat="1" ht="26" hidden="1" customHeight="1">
      <c r="H77" s="336"/>
      <c r="I77" s="336"/>
      <c r="J77" s="336"/>
      <c r="L77" s="348" t="str">
        <f t="shared" si="2"/>
        <v/>
      </c>
      <c r="M77" s="336"/>
      <c r="N77" s="336"/>
      <c r="O77" s="336"/>
      <c r="P77" s="331" t="str">
        <f t="shared" si="1"/>
        <v/>
      </c>
      <c r="Q77" s="336"/>
      <c r="R77" s="336"/>
      <c r="S77" s="336"/>
      <c r="T77" s="336"/>
      <c r="U77" s="336"/>
      <c r="V77" s="336"/>
      <c r="W77" s="336"/>
      <c r="X77" s="336"/>
      <c r="AF77" s="345"/>
      <c r="BI77" s="348"/>
      <c r="BJ77" s="349"/>
      <c r="BK77" s="350"/>
      <c r="BL77" s="340"/>
      <c r="BP77" s="336"/>
      <c r="BQ77" s="336"/>
      <c r="CZ77" s="338"/>
      <c r="DB77" s="338"/>
      <c r="DD77" s="339"/>
      <c r="DE77" s="338"/>
      <c r="DM77" s="339"/>
      <c r="DU77" s="339"/>
      <c r="DX77" s="339"/>
      <c r="DZ77" s="340"/>
      <c r="EA77" s="341"/>
      <c r="ED77" s="340"/>
      <c r="EL77" s="351"/>
      <c r="EM77" s="351"/>
      <c r="EN77" s="351"/>
      <c r="EO77" s="343"/>
    </row>
    <row r="78" spans="8:145" s="123" customFormat="1" ht="26" hidden="1" customHeight="1">
      <c r="H78" s="336"/>
      <c r="I78" s="336"/>
      <c r="J78" s="336"/>
      <c r="L78" s="348" t="str">
        <f t="shared" si="2"/>
        <v/>
      </c>
      <c r="M78" s="336"/>
      <c r="N78" s="336"/>
      <c r="O78" s="336"/>
      <c r="P78" s="331" t="str">
        <f t="shared" si="1"/>
        <v/>
      </c>
      <c r="Q78" s="336"/>
      <c r="R78" s="336"/>
      <c r="S78" s="336"/>
      <c r="T78" s="336"/>
      <c r="U78" s="336"/>
      <c r="V78" s="336"/>
      <c r="W78" s="336"/>
      <c r="X78" s="336"/>
      <c r="AF78" s="345"/>
      <c r="BI78" s="348"/>
      <c r="BJ78" s="349"/>
      <c r="BK78" s="350"/>
      <c r="BL78" s="340"/>
      <c r="BP78" s="336"/>
      <c r="BQ78" s="336"/>
      <c r="CZ78" s="338"/>
      <c r="DB78" s="338"/>
      <c r="DD78" s="339"/>
      <c r="DE78" s="338"/>
      <c r="DM78" s="339"/>
      <c r="DU78" s="339"/>
      <c r="DX78" s="339"/>
      <c r="DZ78" s="340"/>
      <c r="EA78" s="341"/>
      <c r="ED78" s="340"/>
      <c r="EL78" s="351"/>
      <c r="EM78" s="351"/>
      <c r="EN78" s="351"/>
      <c r="EO78" s="343"/>
    </row>
    <row r="79" spans="8:145" s="123" customFormat="1" ht="26" hidden="1" customHeight="1">
      <c r="H79" s="336"/>
      <c r="I79" s="336"/>
      <c r="J79" s="336"/>
      <c r="L79" s="348" t="str">
        <f t="shared" si="2"/>
        <v/>
      </c>
      <c r="M79" s="336"/>
      <c r="N79" s="336"/>
      <c r="O79" s="336"/>
      <c r="P79" s="331" t="str">
        <f t="shared" si="1"/>
        <v/>
      </c>
      <c r="Q79" s="336"/>
      <c r="R79" s="336"/>
      <c r="S79" s="336"/>
      <c r="T79" s="336"/>
      <c r="U79" s="336"/>
      <c r="V79" s="336"/>
      <c r="W79" s="336"/>
      <c r="X79" s="336"/>
      <c r="AF79" s="345"/>
      <c r="BI79" s="348"/>
      <c r="BJ79" s="349"/>
      <c r="BK79" s="350"/>
      <c r="BL79" s="340"/>
      <c r="BP79" s="336"/>
      <c r="BQ79" s="336"/>
      <c r="CZ79" s="338"/>
      <c r="DB79" s="338"/>
      <c r="DD79" s="339"/>
      <c r="DE79" s="338"/>
      <c r="DM79" s="339"/>
      <c r="DU79" s="339"/>
      <c r="DX79" s="339"/>
      <c r="DZ79" s="340"/>
      <c r="EA79" s="341"/>
      <c r="ED79" s="340"/>
      <c r="EL79" s="351"/>
      <c r="EM79" s="351"/>
      <c r="EN79" s="351"/>
      <c r="EO79" s="343"/>
    </row>
    <row r="80" spans="8:145" s="123" customFormat="1" ht="26" hidden="1" customHeight="1">
      <c r="H80" s="336"/>
      <c r="I80" s="336"/>
      <c r="J80" s="336"/>
      <c r="L80" s="348" t="str">
        <f t="shared" si="2"/>
        <v/>
      </c>
      <c r="M80" s="336"/>
      <c r="N80" s="336"/>
      <c r="O80" s="336"/>
      <c r="P80" s="331" t="str">
        <f t="shared" si="1"/>
        <v/>
      </c>
      <c r="Q80" s="336"/>
      <c r="R80" s="336"/>
      <c r="S80" s="336"/>
      <c r="T80" s="336"/>
      <c r="U80" s="336"/>
      <c r="V80" s="336"/>
      <c r="W80" s="336"/>
      <c r="X80" s="336"/>
      <c r="AF80" s="345"/>
      <c r="BI80" s="348"/>
      <c r="BJ80" s="349"/>
      <c r="BK80" s="350"/>
      <c r="BL80" s="340"/>
      <c r="BP80" s="336"/>
      <c r="BQ80" s="336"/>
      <c r="CZ80" s="338"/>
      <c r="DB80" s="338"/>
      <c r="DD80" s="339"/>
      <c r="DE80" s="338"/>
      <c r="DM80" s="339"/>
      <c r="DU80" s="339"/>
      <c r="DX80" s="339"/>
      <c r="DZ80" s="340"/>
      <c r="EA80" s="341"/>
      <c r="ED80" s="340"/>
      <c r="EL80" s="351"/>
      <c r="EM80" s="351"/>
      <c r="EN80" s="351"/>
      <c r="EO80" s="343"/>
    </row>
    <row r="81" spans="1:145" s="123" customFormat="1" ht="26" hidden="1" customHeight="1" thickBot="1">
      <c r="H81" s="336"/>
      <c r="I81" s="336"/>
      <c r="J81" s="336"/>
      <c r="L81" s="348" t="str">
        <f t="shared" si="2"/>
        <v/>
      </c>
      <c r="M81" s="336"/>
      <c r="N81" s="336"/>
      <c r="O81" s="336"/>
      <c r="P81" s="331" t="str">
        <f t="shared" si="1"/>
        <v/>
      </c>
      <c r="Q81" s="336"/>
      <c r="R81" s="336"/>
      <c r="S81" s="336"/>
      <c r="T81" s="336"/>
      <c r="U81" s="336"/>
      <c r="V81" s="336"/>
      <c r="W81" s="336"/>
      <c r="X81" s="336"/>
      <c r="BI81" s="348"/>
      <c r="BJ81" s="349"/>
      <c r="BK81" s="350"/>
      <c r="BL81" s="340"/>
      <c r="BP81" s="336"/>
      <c r="BQ81" s="336"/>
      <c r="BS81" s="352"/>
      <c r="CZ81" s="338"/>
      <c r="DB81" s="338"/>
      <c r="DD81" s="339"/>
      <c r="DE81" s="338"/>
      <c r="DM81" s="339"/>
      <c r="DU81" s="339"/>
      <c r="DX81" s="339"/>
      <c r="DZ81" s="340"/>
      <c r="EA81" s="341"/>
      <c r="ED81" s="340"/>
      <c r="EL81" s="351"/>
      <c r="EM81" s="351"/>
      <c r="EN81" s="351"/>
      <c r="EO81" s="343"/>
    </row>
    <row r="82" spans="1:145" s="123" customFormat="1" ht="26" hidden="1" customHeight="1">
      <c r="H82" s="336"/>
      <c r="I82" s="336"/>
      <c r="J82" s="336"/>
      <c r="L82" s="348" t="str">
        <f t="shared" si="2"/>
        <v/>
      </c>
      <c r="M82" s="336"/>
      <c r="N82" s="336"/>
      <c r="O82" s="336"/>
      <c r="P82" s="331" t="str">
        <f t="shared" si="1"/>
        <v/>
      </c>
      <c r="Q82" s="336"/>
      <c r="R82" s="336"/>
      <c r="S82" s="336"/>
      <c r="T82" s="336"/>
      <c r="U82" s="336"/>
      <c r="V82" s="336"/>
      <c r="W82" s="336"/>
      <c r="X82" s="336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4"/>
      <c r="BJ82" s="355"/>
      <c r="BK82" s="356"/>
      <c r="BL82" s="357"/>
      <c r="BM82" s="353"/>
      <c r="BN82" s="353"/>
      <c r="BO82" s="353"/>
      <c r="BP82" s="358"/>
      <c r="BQ82" s="358"/>
      <c r="BR82" s="353"/>
      <c r="BS82" s="359"/>
      <c r="CZ82" s="338"/>
      <c r="DB82" s="338"/>
      <c r="DD82" s="339"/>
      <c r="DE82" s="338"/>
      <c r="DM82" s="339"/>
      <c r="DU82" s="339"/>
      <c r="DX82" s="339"/>
      <c r="DZ82" s="340"/>
      <c r="EA82" s="341"/>
      <c r="ED82" s="340"/>
      <c r="EL82" s="351"/>
      <c r="EM82" s="351"/>
      <c r="EN82" s="351"/>
      <c r="EO82" s="343"/>
    </row>
    <row r="83" spans="1:145" s="123" customFormat="1" ht="26" hidden="1" customHeight="1">
      <c r="H83" s="336"/>
      <c r="I83" s="336"/>
      <c r="J83" s="336"/>
      <c r="L83" s="348" t="str">
        <f t="shared" si="2"/>
        <v/>
      </c>
      <c r="M83" s="336"/>
      <c r="N83" s="336"/>
      <c r="O83" s="336"/>
      <c r="P83" s="331" t="str">
        <f t="shared" si="1"/>
        <v/>
      </c>
      <c r="Q83" s="336"/>
      <c r="R83" s="336"/>
      <c r="S83" s="336"/>
      <c r="T83" s="336"/>
      <c r="U83" s="336"/>
      <c r="V83" s="336"/>
      <c r="W83" s="336"/>
      <c r="X83" s="336"/>
      <c r="BI83" s="348"/>
      <c r="BJ83" s="349"/>
      <c r="BK83" s="350"/>
      <c r="BL83" s="340"/>
      <c r="BP83" s="336"/>
      <c r="BQ83" s="336"/>
      <c r="CZ83" s="338"/>
      <c r="DB83" s="338"/>
      <c r="DD83" s="339"/>
      <c r="DE83" s="338"/>
      <c r="DM83" s="339"/>
      <c r="DU83" s="339"/>
      <c r="DX83" s="339"/>
      <c r="DZ83" s="340"/>
      <c r="EA83" s="341"/>
      <c r="ED83" s="340"/>
      <c r="EL83" s="351"/>
      <c r="EM83" s="351"/>
      <c r="EN83" s="351"/>
      <c r="EO83" s="343"/>
    </row>
    <row r="84" spans="1:145" s="123" customFormat="1" ht="26" hidden="1" customHeight="1">
      <c r="H84" s="336"/>
      <c r="I84" s="336"/>
      <c r="J84" s="336"/>
      <c r="L84" s="348" t="str">
        <f t="shared" si="2"/>
        <v/>
      </c>
      <c r="M84" s="336"/>
      <c r="N84" s="336"/>
      <c r="O84" s="336"/>
      <c r="P84" s="331" t="str">
        <f t="shared" si="1"/>
        <v/>
      </c>
      <c r="Q84" s="336"/>
      <c r="R84" s="336"/>
      <c r="S84" s="336"/>
      <c r="T84" s="336"/>
      <c r="U84" s="336"/>
      <c r="V84" s="336"/>
      <c r="W84" s="336"/>
      <c r="X84" s="336"/>
      <c r="BI84" s="348"/>
      <c r="BJ84" s="349"/>
      <c r="BK84" s="350"/>
      <c r="BL84" s="340"/>
      <c r="BP84" s="336"/>
      <c r="BQ84" s="336"/>
      <c r="CZ84" s="338"/>
      <c r="DB84" s="338"/>
      <c r="DD84" s="339"/>
      <c r="DE84" s="338"/>
      <c r="DM84" s="339"/>
      <c r="DU84" s="339"/>
      <c r="DX84" s="339"/>
      <c r="DZ84" s="340"/>
      <c r="EA84" s="341"/>
      <c r="ED84" s="340"/>
      <c r="EL84" s="351"/>
      <c r="EM84" s="351"/>
      <c r="EN84" s="351"/>
      <c r="EO84" s="343"/>
    </row>
    <row r="85" spans="1:145" s="123" customFormat="1" ht="26" hidden="1" customHeight="1">
      <c r="H85" s="336"/>
      <c r="I85" s="336"/>
      <c r="J85" s="336"/>
      <c r="L85" s="348" t="str">
        <f t="shared" si="2"/>
        <v/>
      </c>
      <c r="M85" s="336"/>
      <c r="N85" s="336"/>
      <c r="O85" s="336"/>
      <c r="P85" s="331" t="str">
        <f t="shared" si="1"/>
        <v/>
      </c>
      <c r="Q85" s="336"/>
      <c r="R85" s="336"/>
      <c r="S85" s="336"/>
      <c r="T85" s="336"/>
      <c r="U85" s="336"/>
      <c r="V85" s="336"/>
      <c r="W85" s="336"/>
      <c r="X85" s="336"/>
      <c r="AF85" s="345"/>
      <c r="BI85" s="348"/>
      <c r="BJ85" s="349"/>
      <c r="BK85" s="350"/>
      <c r="BL85" s="340"/>
      <c r="BP85" s="336"/>
      <c r="BQ85" s="336"/>
      <c r="CZ85" s="338"/>
      <c r="DB85" s="338"/>
      <c r="DD85" s="339"/>
      <c r="DE85" s="338"/>
      <c r="DM85" s="339"/>
      <c r="DU85" s="339"/>
      <c r="DX85" s="339"/>
      <c r="DZ85" s="340"/>
      <c r="EA85" s="341"/>
      <c r="ED85" s="340"/>
      <c r="EL85" s="351"/>
      <c r="EM85" s="351"/>
      <c r="EN85" s="351"/>
      <c r="EO85" s="343"/>
    </row>
    <row r="86" spans="1:145" s="123" customFormat="1" ht="26" hidden="1" customHeight="1">
      <c r="H86" s="336"/>
      <c r="I86" s="336"/>
      <c r="J86" s="336"/>
      <c r="L86" s="348" t="str">
        <f t="shared" si="2"/>
        <v/>
      </c>
      <c r="M86" s="336"/>
      <c r="N86" s="336"/>
      <c r="O86" s="336"/>
      <c r="P86" s="331" t="str">
        <f t="shared" si="1"/>
        <v/>
      </c>
      <c r="Q86" s="336"/>
      <c r="R86" s="336"/>
      <c r="S86" s="336"/>
      <c r="T86" s="336"/>
      <c r="U86" s="336"/>
      <c r="V86" s="336"/>
      <c r="W86" s="336"/>
      <c r="X86" s="336"/>
      <c r="AF86" s="345"/>
      <c r="BI86" s="348"/>
      <c r="BJ86" s="349"/>
      <c r="BK86" s="350"/>
      <c r="BL86" s="340"/>
      <c r="BP86" s="336"/>
      <c r="BQ86" s="336"/>
      <c r="CZ86" s="338"/>
      <c r="DB86" s="338"/>
      <c r="DD86" s="339"/>
      <c r="DE86" s="338"/>
      <c r="DM86" s="339"/>
      <c r="DU86" s="339"/>
      <c r="DX86" s="339"/>
      <c r="DZ86" s="340"/>
      <c r="EA86" s="341"/>
      <c r="ED86" s="340"/>
      <c r="EL86" s="351"/>
      <c r="EM86" s="351"/>
      <c r="EN86" s="351"/>
      <c r="EO86" s="343"/>
    </row>
    <row r="87" spans="1:145" s="123" customFormat="1" ht="26" hidden="1" customHeight="1">
      <c r="H87" s="336"/>
      <c r="I87" s="336"/>
      <c r="J87" s="336"/>
      <c r="L87" s="348" t="str">
        <f t="shared" si="2"/>
        <v/>
      </c>
      <c r="M87" s="336"/>
      <c r="N87" s="336"/>
      <c r="O87" s="336"/>
      <c r="P87" s="331" t="str">
        <f t="shared" si="1"/>
        <v/>
      </c>
      <c r="Q87" s="336"/>
      <c r="R87" s="336"/>
      <c r="S87" s="336"/>
      <c r="T87" s="336"/>
      <c r="U87" s="336"/>
      <c r="V87" s="336"/>
      <c r="W87" s="336"/>
      <c r="X87" s="336"/>
      <c r="AF87" s="345"/>
      <c r="BI87" s="348"/>
      <c r="BJ87" s="349"/>
      <c r="BK87" s="350"/>
      <c r="BL87" s="340"/>
      <c r="BP87" s="336"/>
      <c r="BQ87" s="336"/>
      <c r="CZ87" s="338"/>
      <c r="DB87" s="338"/>
      <c r="DD87" s="339"/>
      <c r="DE87" s="338"/>
      <c r="DM87" s="339"/>
      <c r="DU87" s="339"/>
      <c r="DX87" s="339"/>
      <c r="DZ87" s="340"/>
      <c r="EA87" s="341"/>
      <c r="ED87" s="340"/>
      <c r="EL87" s="351"/>
      <c r="EM87" s="351"/>
      <c r="EN87" s="351"/>
      <c r="EO87" s="343"/>
    </row>
    <row r="88" spans="1:145" s="123" customFormat="1" ht="26" hidden="1" customHeight="1">
      <c r="H88" s="336"/>
      <c r="I88" s="336"/>
      <c r="J88" s="336"/>
      <c r="L88" s="348" t="str">
        <f t="shared" si="2"/>
        <v/>
      </c>
      <c r="M88" s="336"/>
      <c r="N88" s="336"/>
      <c r="O88" s="336"/>
      <c r="P88" s="331" t="str">
        <f t="shared" si="1"/>
        <v/>
      </c>
      <c r="Q88" s="336"/>
      <c r="R88" s="336"/>
      <c r="S88" s="336"/>
      <c r="T88" s="336"/>
      <c r="U88" s="336"/>
      <c r="V88" s="336"/>
      <c r="W88" s="336"/>
      <c r="X88" s="336"/>
      <c r="AF88" s="345"/>
      <c r="BI88" s="348"/>
      <c r="BJ88" s="349"/>
      <c r="BK88" s="350"/>
      <c r="BL88" s="340"/>
      <c r="BP88" s="336"/>
      <c r="BQ88" s="336"/>
      <c r="CZ88" s="338"/>
      <c r="DB88" s="338"/>
      <c r="DD88" s="339"/>
      <c r="DE88" s="338"/>
      <c r="DM88" s="339"/>
      <c r="DU88" s="339"/>
      <c r="DX88" s="339"/>
      <c r="DZ88" s="340"/>
      <c r="EA88" s="341"/>
      <c r="ED88" s="340"/>
      <c r="EL88" s="351"/>
      <c r="EM88" s="351"/>
      <c r="EN88" s="351"/>
      <c r="EO88" s="343"/>
    </row>
    <row r="89" spans="1:145" s="123" customFormat="1" ht="26" hidden="1" customHeight="1" thickBot="1">
      <c r="H89" s="336"/>
      <c r="I89" s="336"/>
      <c r="J89" s="336"/>
      <c r="L89" s="348" t="str">
        <f t="shared" si="2"/>
        <v/>
      </c>
      <c r="M89" s="336"/>
      <c r="N89" s="336"/>
      <c r="O89" s="336"/>
      <c r="P89" s="360" t="str">
        <f t="shared" si="1"/>
        <v/>
      </c>
      <c r="Q89" s="336"/>
      <c r="R89" s="336"/>
      <c r="S89" s="336"/>
      <c r="T89" s="336"/>
      <c r="U89" s="336"/>
      <c r="V89" s="336"/>
      <c r="W89" s="336"/>
      <c r="X89" s="336"/>
      <c r="BI89" s="348"/>
      <c r="BJ89" s="349"/>
      <c r="BK89" s="350"/>
      <c r="BL89" s="340"/>
      <c r="BP89" s="336"/>
      <c r="BQ89" s="336"/>
      <c r="BS89" s="352"/>
      <c r="CZ89" s="338"/>
      <c r="DB89" s="338"/>
      <c r="DD89" s="339"/>
      <c r="DE89" s="338"/>
      <c r="DM89" s="339"/>
      <c r="DU89" s="339"/>
      <c r="DX89" s="339"/>
      <c r="DZ89" s="340"/>
      <c r="EA89" s="341"/>
      <c r="ED89" s="340"/>
      <c r="EL89" s="351"/>
      <c r="EM89" s="351"/>
      <c r="EN89" s="351"/>
      <c r="EO89" s="343"/>
    </row>
    <row r="90" spans="1:145" s="123" customFormat="1" ht="18" hidden="1" customHeight="1">
      <c r="G90" s="336"/>
      <c r="H90" s="336"/>
      <c r="I90" s="336"/>
      <c r="J90" s="336"/>
      <c r="L90" s="336"/>
      <c r="M90" s="336"/>
      <c r="N90" s="336"/>
      <c r="O90" s="336"/>
      <c r="P90" s="350">
        <f>SUM(P41:P89)</f>
        <v>0</v>
      </c>
      <c r="Q90" s="336"/>
      <c r="R90" s="336"/>
      <c r="S90" s="336"/>
      <c r="T90" s="336"/>
      <c r="U90" s="336"/>
      <c r="V90" s="336"/>
      <c r="W90" s="336"/>
      <c r="X90" s="336"/>
      <c r="AP90" s="353"/>
      <c r="AQ90" s="353"/>
      <c r="AR90" s="353"/>
      <c r="AS90" s="353"/>
      <c r="AT90" s="353"/>
      <c r="AU90" s="353"/>
      <c r="AV90" s="353"/>
      <c r="AW90" s="353"/>
      <c r="AX90" s="353"/>
      <c r="AY90" s="353"/>
      <c r="AZ90" s="353"/>
      <c r="BA90" s="353"/>
      <c r="BB90" s="353"/>
      <c r="BC90" s="353"/>
      <c r="BD90" s="353"/>
      <c r="BE90" s="353"/>
      <c r="BF90" s="353"/>
      <c r="BG90" s="353"/>
      <c r="BH90" s="353"/>
      <c r="BI90" s="354"/>
      <c r="BJ90" s="355"/>
      <c r="BK90" s="356"/>
      <c r="BL90" s="357"/>
      <c r="BM90" s="353"/>
      <c r="BN90" s="353"/>
      <c r="BO90" s="353"/>
      <c r="BP90" s="358"/>
      <c r="BQ90" s="358"/>
      <c r="BR90" s="353"/>
      <c r="BS90" s="359"/>
      <c r="CZ90" s="338"/>
      <c r="DB90" s="338"/>
      <c r="DD90" s="339"/>
      <c r="DE90" s="338"/>
      <c r="DM90" s="339"/>
      <c r="DU90" s="339"/>
      <c r="DX90" s="339"/>
      <c r="DZ90" s="340"/>
      <c r="EA90" s="341"/>
      <c r="ED90" s="340"/>
      <c r="EL90" s="351"/>
      <c r="EM90" s="351"/>
      <c r="EN90" s="351"/>
      <c r="EO90" s="343"/>
    </row>
    <row r="91" spans="1:145" ht="123" hidden="1" customHeight="1">
      <c r="B91" s="327"/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9"/>
      <c r="BO91" s="149"/>
      <c r="BP91" s="150"/>
      <c r="BQ91" s="150"/>
      <c r="BR91" s="149"/>
      <c r="BS91" s="151"/>
      <c r="BT91" s="146"/>
      <c r="BV91" s="131" t="b">
        <v>1</v>
      </c>
    </row>
    <row r="92" spans="1:145" s="155" customFormat="1" ht="18" hidden="1" customHeight="1">
      <c r="A92" s="123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123"/>
      <c r="AH92" s="123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2273"/>
      <c r="AT92" s="2273"/>
      <c r="AU92" s="2273"/>
      <c r="AV92" s="2273"/>
      <c r="AW92" s="149"/>
      <c r="AX92" s="149"/>
      <c r="AY92" s="149"/>
      <c r="AZ92" s="2245" t="s">
        <v>346</v>
      </c>
      <c r="BA92" s="149"/>
      <c r="BB92" s="149"/>
      <c r="BC92" s="149"/>
      <c r="BD92" s="149"/>
      <c r="BE92" s="149"/>
      <c r="BF92" s="149"/>
      <c r="BG92" s="149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1"/>
      <c r="BT92" s="146"/>
      <c r="BU92" s="154"/>
      <c r="BV92" s="154"/>
      <c r="BW92" s="154"/>
      <c r="CZ92" s="156"/>
      <c r="DB92" s="156"/>
      <c r="DD92" s="157"/>
      <c r="DE92" s="156"/>
      <c r="DH92" s="147"/>
      <c r="DM92" s="157"/>
      <c r="DU92" s="157"/>
      <c r="DX92" s="157"/>
      <c r="DZ92" s="158"/>
      <c r="EA92" s="159"/>
      <c r="ED92" s="158"/>
      <c r="EL92" s="160"/>
      <c r="EM92" s="160"/>
      <c r="EN92" s="160"/>
      <c r="EO92" s="161"/>
    </row>
    <row r="93" spans="1:145" s="155" customFormat="1" ht="4" hidden="1" customHeight="1">
      <c r="A93" s="123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123"/>
      <c r="AH93" s="123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62"/>
      <c r="AT93" s="162"/>
      <c r="AU93" s="162"/>
      <c r="AV93" s="162"/>
      <c r="AW93" s="162"/>
      <c r="AX93" s="162"/>
      <c r="AY93" s="162"/>
      <c r="AZ93" s="2245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52"/>
      <c r="BQ93" s="152"/>
      <c r="BR93" s="162"/>
      <c r="BS93" s="151"/>
      <c r="BT93" s="146"/>
      <c r="BU93" s="154"/>
      <c r="BV93" s="154"/>
      <c r="BW93" s="154"/>
      <c r="CZ93" s="156"/>
      <c r="DB93" s="156"/>
      <c r="DD93" s="157"/>
      <c r="DE93" s="156"/>
      <c r="DH93" s="147"/>
      <c r="DM93" s="157"/>
      <c r="DU93" s="157"/>
      <c r="DX93" s="157"/>
      <c r="DZ93" s="158"/>
      <c r="EA93" s="159"/>
      <c r="ED93" s="158"/>
      <c r="EL93" s="160"/>
      <c r="EM93" s="160"/>
      <c r="EN93" s="160"/>
      <c r="EO93" s="161"/>
    </row>
    <row r="94" spans="1:145" s="155" customFormat="1" ht="4" hidden="1" customHeight="1">
      <c r="A94" s="123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123"/>
      <c r="AH94" s="123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24"/>
      <c r="AT94" s="163"/>
      <c r="AU94" s="163"/>
      <c r="AV94" s="163"/>
      <c r="AW94" s="163"/>
      <c r="AX94" s="163"/>
      <c r="AY94" s="164"/>
      <c r="AZ94" s="2245"/>
      <c r="BA94" s="153"/>
      <c r="BB94" s="153"/>
      <c r="BC94" s="153"/>
      <c r="BD94" s="153"/>
      <c r="BE94" s="165"/>
      <c r="BF94" s="148"/>
      <c r="BG94" s="148"/>
      <c r="BH94" s="148"/>
      <c r="BI94" s="124"/>
      <c r="BJ94" s="166"/>
      <c r="BK94" s="166"/>
      <c r="BL94" s="166"/>
      <c r="BM94" s="166"/>
      <c r="BN94" s="166"/>
      <c r="BO94" s="166"/>
      <c r="BP94" s="167"/>
      <c r="BQ94" s="167"/>
      <c r="BR94" s="166"/>
      <c r="BS94" s="151"/>
      <c r="BT94" s="146"/>
      <c r="BU94" s="154"/>
      <c r="BV94" s="154"/>
      <c r="BW94" s="154"/>
      <c r="CZ94" s="2271"/>
      <c r="DA94" s="2272"/>
      <c r="DB94" s="2272"/>
      <c r="DD94" s="157"/>
      <c r="DE94" s="156"/>
      <c r="DH94" s="147"/>
      <c r="DM94" s="157"/>
      <c r="DU94" s="157"/>
      <c r="DX94" s="157"/>
      <c r="DZ94" s="158"/>
      <c r="EA94" s="159"/>
      <c r="ED94" s="158"/>
      <c r="EL94" s="160"/>
      <c r="EM94" s="160"/>
      <c r="EN94" s="160"/>
      <c r="EO94" s="161"/>
    </row>
    <row r="95" spans="1:145" s="155" customFormat="1" ht="4" hidden="1" customHeight="1" thickBot="1">
      <c r="A95" s="123"/>
      <c r="B95" s="327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123"/>
      <c r="AH95" s="123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24"/>
      <c r="AT95" s="163"/>
      <c r="AU95" s="163"/>
      <c r="AV95" s="163"/>
      <c r="AW95" s="163"/>
      <c r="AX95" s="163"/>
      <c r="AY95" s="164"/>
      <c r="AZ95" s="162"/>
      <c r="BA95" s="162"/>
      <c r="BB95" s="162"/>
      <c r="BC95" s="162"/>
      <c r="BD95" s="162"/>
      <c r="BE95" s="165"/>
      <c r="BF95" s="148"/>
      <c r="BG95" s="148"/>
      <c r="BH95" s="148"/>
      <c r="BI95" s="124"/>
      <c r="BJ95" s="166"/>
      <c r="BK95" s="166"/>
      <c r="BL95" s="166"/>
      <c r="BM95" s="166"/>
      <c r="BN95" s="166"/>
      <c r="BO95" s="166"/>
      <c r="BP95" s="167"/>
      <c r="BQ95" s="167"/>
      <c r="BR95" s="166"/>
      <c r="BS95" s="151"/>
      <c r="BT95" s="146"/>
      <c r="BU95" s="154"/>
      <c r="BV95" s="154"/>
      <c r="BW95" s="154"/>
      <c r="CZ95" s="168"/>
      <c r="DA95" s="168"/>
      <c r="DB95" s="168"/>
      <c r="DD95" s="157"/>
      <c r="DE95" s="156"/>
      <c r="DH95" s="147"/>
      <c r="DM95" s="157"/>
      <c r="DU95" s="157"/>
      <c r="DX95" s="157"/>
      <c r="DZ95" s="158"/>
      <c r="EA95" s="159"/>
      <c r="ED95" s="158"/>
      <c r="EL95" s="160"/>
      <c r="EM95" s="160"/>
      <c r="EN95" s="160"/>
      <c r="EO95" s="161"/>
    </row>
    <row r="96" spans="1:145" s="155" customFormat="1" ht="20.25" hidden="1" customHeight="1" thickBot="1">
      <c r="A96" s="123"/>
      <c r="B96" s="327"/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7"/>
      <c r="AA96" s="327"/>
      <c r="AB96" s="327"/>
      <c r="AC96" s="327"/>
      <c r="AD96" s="327"/>
      <c r="AE96" s="327"/>
      <c r="AF96" s="327"/>
      <c r="AG96" s="123"/>
      <c r="AH96" s="123"/>
      <c r="AI96" s="148"/>
      <c r="AJ96" s="148"/>
      <c r="AK96" s="148"/>
      <c r="AL96" s="148"/>
      <c r="AM96" s="148"/>
      <c r="AN96" s="148"/>
      <c r="AO96" s="148"/>
      <c r="AP96" s="148"/>
      <c r="AQ96" s="169"/>
      <c r="AR96" s="148"/>
      <c r="AX96" s="170"/>
      <c r="AY96" s="171"/>
      <c r="BA96" s="172"/>
      <c r="BB96" s="172"/>
      <c r="BC96" s="172"/>
      <c r="BD96" s="173"/>
      <c r="BE96" s="174"/>
      <c r="BF96" s="2247"/>
      <c r="BG96" s="148"/>
      <c r="BH96" s="148"/>
      <c r="BI96" s="175"/>
      <c r="BJ96" s="175"/>
      <c r="BK96" s="2250"/>
      <c r="BL96" s="2250"/>
      <c r="BM96" s="2250"/>
      <c r="BN96" s="2250"/>
      <c r="BO96" s="2250"/>
      <c r="BP96" s="175"/>
      <c r="BQ96" s="175"/>
      <c r="BR96" s="175"/>
      <c r="BS96" s="151"/>
      <c r="BT96" s="146"/>
      <c r="BU96" s="154"/>
      <c r="BV96" s="154"/>
      <c r="BW96" s="154"/>
      <c r="CZ96" s="156"/>
      <c r="DB96" s="156"/>
      <c r="DD96" s="157"/>
      <c r="DE96" s="156"/>
      <c r="DH96" s="147"/>
      <c r="DM96" s="157"/>
      <c r="DU96" s="157"/>
      <c r="DX96" s="157"/>
      <c r="DZ96" s="158"/>
      <c r="EA96" s="159"/>
      <c r="ED96" s="158"/>
      <c r="EL96" s="160"/>
      <c r="EM96" s="160"/>
      <c r="EN96" s="160"/>
      <c r="EO96" s="161"/>
    </row>
    <row r="97" spans="1:146" s="155" customFormat="1" ht="4" hidden="1" customHeight="1" thickBot="1">
      <c r="A97" s="123"/>
      <c r="B97" s="327"/>
      <c r="C97" s="327"/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7"/>
      <c r="U97" s="327"/>
      <c r="V97" s="327"/>
      <c r="W97" s="327"/>
      <c r="X97" s="327"/>
      <c r="Y97" s="327"/>
      <c r="Z97" s="327"/>
      <c r="AA97" s="327"/>
      <c r="AB97" s="327"/>
      <c r="AC97" s="327"/>
      <c r="AD97" s="327"/>
      <c r="AE97" s="327"/>
      <c r="AF97" s="327"/>
      <c r="AG97" s="123"/>
      <c r="AH97" s="123"/>
      <c r="AI97" s="148"/>
      <c r="AJ97" s="148"/>
      <c r="AK97" s="148"/>
      <c r="AL97" s="148"/>
      <c r="AM97" s="148"/>
      <c r="AN97" s="148"/>
      <c r="AO97" s="148"/>
      <c r="AP97" s="148"/>
      <c r="AQ97" s="169"/>
      <c r="AR97" s="148"/>
      <c r="AS97" s="176"/>
      <c r="AT97" s="176"/>
      <c r="AU97" s="176"/>
      <c r="AV97" s="176"/>
      <c r="AW97" s="176"/>
      <c r="AX97" s="176"/>
      <c r="AY97" s="177"/>
      <c r="AZ97" s="178"/>
      <c r="BA97" s="148"/>
      <c r="BB97" s="148"/>
      <c r="BC97" s="148"/>
      <c r="BD97" s="148"/>
      <c r="BE97" s="148"/>
      <c r="BF97" s="2247"/>
      <c r="BG97" s="148"/>
      <c r="BH97" s="148"/>
      <c r="BI97" s="175"/>
      <c r="BJ97" s="175"/>
      <c r="BK97" s="2250"/>
      <c r="BL97" s="2250"/>
      <c r="BM97" s="2250"/>
      <c r="BN97" s="2250"/>
      <c r="BO97" s="2250"/>
      <c r="BP97" s="175"/>
      <c r="BQ97" s="175"/>
      <c r="BR97" s="175"/>
      <c r="BS97" s="151"/>
      <c r="BT97" s="146"/>
      <c r="BU97" s="154"/>
      <c r="BV97" s="154"/>
      <c r="BW97" s="154"/>
      <c r="CZ97" s="156"/>
      <c r="DB97" s="156"/>
      <c r="DD97" s="157"/>
      <c r="DE97" s="156"/>
      <c r="DH97" s="147"/>
      <c r="DM97" s="157"/>
      <c r="DU97" s="157"/>
      <c r="DX97" s="157"/>
      <c r="DZ97" s="158"/>
      <c r="EA97" s="159"/>
      <c r="ED97" s="158"/>
      <c r="EL97" s="160"/>
      <c r="EM97" s="160"/>
      <c r="EN97" s="160"/>
      <c r="EO97" s="161"/>
    </row>
    <row r="98" spans="1:146" s="155" customFormat="1" ht="20.25" hidden="1" customHeight="1" thickBot="1">
      <c r="A98" s="123"/>
      <c r="B98" s="327"/>
      <c r="C98" s="327"/>
      <c r="D98" s="327"/>
      <c r="E98" s="327"/>
      <c r="F98" s="327"/>
      <c r="G98" s="327"/>
      <c r="H98" s="327"/>
      <c r="I98" s="327"/>
      <c r="J98" s="327"/>
      <c r="K98" s="327"/>
      <c r="L98" s="327"/>
      <c r="M98" s="32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327"/>
      <c r="Z98" s="327"/>
      <c r="AA98" s="327"/>
      <c r="AB98" s="327"/>
      <c r="AC98" s="327"/>
      <c r="AD98" s="327"/>
      <c r="AE98" s="327"/>
      <c r="AF98" s="327"/>
      <c r="AG98" s="123"/>
      <c r="AH98" s="123"/>
      <c r="AI98" s="148"/>
      <c r="AJ98" s="148"/>
      <c r="AK98" s="148"/>
      <c r="AL98" s="148"/>
      <c r="AM98" s="148"/>
      <c r="AN98" s="148"/>
      <c r="AO98" s="148"/>
      <c r="AP98" s="148"/>
      <c r="AQ98" s="169"/>
      <c r="AR98" s="148"/>
      <c r="AS98" s="2274" t="s">
        <v>347</v>
      </c>
      <c r="AT98" s="2274"/>
      <c r="AU98" s="2274"/>
      <c r="AV98" s="2274"/>
      <c r="AW98" s="2274"/>
      <c r="AX98" s="179"/>
      <c r="AY98" s="180"/>
      <c r="BA98" s="181"/>
      <c r="BB98" s="181"/>
      <c r="BC98" s="181"/>
      <c r="BD98" s="182"/>
      <c r="BE98" s="183"/>
      <c r="BF98" s="2247"/>
      <c r="BG98" s="148"/>
      <c r="BH98" s="148"/>
      <c r="BI98" s="175"/>
      <c r="BJ98" s="175"/>
      <c r="BK98" s="2250"/>
      <c r="BL98" s="2250"/>
      <c r="BM98" s="2250"/>
      <c r="BN98" s="2250"/>
      <c r="BO98" s="2250"/>
      <c r="BP98" s="175"/>
      <c r="BQ98" s="175"/>
      <c r="BR98" s="175"/>
      <c r="BS98" s="151"/>
      <c r="BT98" s="146"/>
      <c r="BU98" s="154"/>
      <c r="BV98" s="154"/>
      <c r="BW98" s="154"/>
      <c r="CZ98" s="156"/>
      <c r="DB98" s="156"/>
      <c r="DD98" s="157"/>
      <c r="DE98" s="156"/>
      <c r="DH98" s="147"/>
      <c r="DM98" s="157"/>
      <c r="DU98" s="157"/>
      <c r="DX98" s="157"/>
      <c r="DZ98" s="158"/>
      <c r="EA98" s="159"/>
      <c r="ED98" s="158"/>
      <c r="EL98" s="160"/>
      <c r="EM98" s="160"/>
      <c r="EN98" s="160"/>
      <c r="EO98" s="161"/>
    </row>
    <row r="99" spans="1:146" s="155" customFormat="1" ht="4" hidden="1" customHeight="1" thickBot="1">
      <c r="A99" s="123"/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27"/>
      <c r="AF99" s="327"/>
      <c r="AG99" s="123"/>
      <c r="AH99" s="123"/>
      <c r="AI99" s="148"/>
      <c r="AJ99" s="148"/>
      <c r="AK99" s="148"/>
      <c r="AL99" s="148"/>
      <c r="AM99" s="148"/>
      <c r="AN99" s="148"/>
      <c r="AO99" s="148"/>
      <c r="AP99" s="148"/>
      <c r="AQ99" s="169"/>
      <c r="AR99" s="148"/>
      <c r="AS99" s="176"/>
      <c r="AT99" s="176"/>
      <c r="AU99" s="176"/>
      <c r="AV99" s="176"/>
      <c r="AW99" s="176"/>
      <c r="AX99" s="176"/>
      <c r="AY99" s="177"/>
      <c r="BA99" s="148"/>
      <c r="BB99" s="148"/>
      <c r="BC99" s="148"/>
      <c r="BD99" s="148"/>
      <c r="BE99" s="148"/>
      <c r="BF99" s="2247"/>
      <c r="BG99" s="148"/>
      <c r="BH99" s="148"/>
      <c r="BI99" s="124"/>
      <c r="BJ99" s="124"/>
      <c r="BK99" s="2250"/>
      <c r="BL99" s="2250"/>
      <c r="BM99" s="2250"/>
      <c r="BN99" s="2250"/>
      <c r="BO99" s="2250"/>
      <c r="BP99" s="124"/>
      <c r="BQ99" s="124"/>
      <c r="BR99" s="124"/>
      <c r="BS99" s="151"/>
      <c r="BT99" s="146"/>
      <c r="BU99" s="154"/>
      <c r="BV99" s="154"/>
      <c r="BW99" s="154"/>
      <c r="CZ99" s="156"/>
      <c r="DB99" s="156"/>
      <c r="DD99" s="157"/>
      <c r="DE99" s="156"/>
      <c r="DH99" s="147"/>
      <c r="DM99" s="157"/>
      <c r="DU99" s="157"/>
      <c r="DX99" s="157"/>
      <c r="DZ99" s="158"/>
      <c r="EA99" s="159"/>
      <c r="ED99" s="158"/>
      <c r="EL99" s="160"/>
      <c r="EM99" s="160"/>
      <c r="EN99" s="160"/>
      <c r="EO99" s="161"/>
    </row>
    <row r="100" spans="1:146" s="155" customFormat="1" ht="20.5" hidden="1" customHeight="1" thickBot="1">
      <c r="A100" s="123"/>
      <c r="B100" s="327"/>
      <c r="C100" s="327"/>
      <c r="D100" s="327"/>
      <c r="E100" s="327"/>
      <c r="F100" s="327"/>
      <c r="G100" s="327"/>
      <c r="H100" s="327"/>
      <c r="I100" s="327"/>
      <c r="J100" s="327"/>
      <c r="K100" s="327"/>
      <c r="L100" s="327"/>
      <c r="M100" s="327"/>
      <c r="N100" s="327"/>
      <c r="O100" s="327"/>
      <c r="P100" s="327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  <c r="AA100" s="327"/>
      <c r="AB100" s="327"/>
      <c r="AC100" s="327"/>
      <c r="AD100" s="327"/>
      <c r="AE100" s="327"/>
      <c r="AF100" s="327"/>
      <c r="AG100" s="123"/>
      <c r="AH100" s="123"/>
      <c r="AI100" s="148"/>
      <c r="AJ100" s="148"/>
      <c r="AK100" s="148"/>
      <c r="AL100" s="148"/>
      <c r="AM100" s="148"/>
      <c r="AN100" s="148"/>
      <c r="AO100" s="148"/>
      <c r="AP100" s="148"/>
      <c r="AQ100" s="169"/>
      <c r="AR100" s="148"/>
      <c r="AS100" s="2257" t="s">
        <v>348</v>
      </c>
      <c r="AT100" s="2257"/>
      <c r="AU100" s="2257"/>
      <c r="AV100" s="2257"/>
      <c r="AW100" s="2257"/>
      <c r="AX100" s="184"/>
      <c r="AY100" s="185"/>
      <c r="BA100" s="186"/>
      <c r="BB100" s="186"/>
      <c r="BC100" s="186"/>
      <c r="BD100" s="187"/>
      <c r="BE100" s="188"/>
      <c r="BF100" s="2247"/>
      <c r="BG100" s="148"/>
      <c r="BH100" s="148"/>
      <c r="BI100" s="124"/>
      <c r="BJ100" s="124"/>
      <c r="BK100" s="2250"/>
      <c r="BL100" s="2250"/>
      <c r="BM100" s="2250"/>
      <c r="BN100" s="2250"/>
      <c r="BO100" s="2250"/>
      <c r="BP100" s="124"/>
      <c r="BQ100" s="124"/>
      <c r="BR100" s="124"/>
      <c r="BS100" s="151"/>
      <c r="BT100" s="146"/>
      <c r="BU100" s="154"/>
      <c r="BV100" s="154"/>
      <c r="BW100" s="154"/>
      <c r="CZ100" s="156" t="s">
        <v>349</v>
      </c>
      <c r="DA100" s="159">
        <f>V4</f>
        <v>0</v>
      </c>
      <c r="DB100" s="189" t="s">
        <v>350</v>
      </c>
      <c r="DD100" s="157"/>
      <c r="DE100" s="156"/>
      <c r="DH100" s="147"/>
      <c r="DM100" s="157"/>
      <c r="DU100" s="157"/>
      <c r="DX100" s="157"/>
      <c r="DZ100" s="158"/>
      <c r="EA100" s="159"/>
      <c r="ED100" s="158"/>
      <c r="EL100" s="160"/>
      <c r="EM100" s="160"/>
      <c r="EN100" s="160"/>
      <c r="EO100" s="161"/>
    </row>
    <row r="101" spans="1:146" s="155" customFormat="1" ht="4" hidden="1" customHeight="1">
      <c r="A101" s="123"/>
      <c r="B101" s="327"/>
      <c r="C101" s="327"/>
      <c r="D101" s="327"/>
      <c r="E101" s="327"/>
      <c r="F101" s="327"/>
      <c r="G101" s="327"/>
      <c r="H101" s="327"/>
      <c r="I101" s="327"/>
      <c r="J101" s="327"/>
      <c r="K101" s="327"/>
      <c r="L101" s="327"/>
      <c r="M101" s="327"/>
      <c r="N101" s="327"/>
      <c r="O101" s="327"/>
      <c r="P101" s="327"/>
      <c r="Q101" s="327"/>
      <c r="R101" s="327"/>
      <c r="S101" s="327"/>
      <c r="T101" s="327"/>
      <c r="U101" s="327"/>
      <c r="V101" s="327"/>
      <c r="W101" s="327"/>
      <c r="X101" s="327"/>
      <c r="Y101" s="327"/>
      <c r="Z101" s="327"/>
      <c r="AA101" s="327"/>
      <c r="AB101" s="327"/>
      <c r="AC101" s="327"/>
      <c r="AD101" s="327"/>
      <c r="AE101" s="327"/>
      <c r="AF101" s="327"/>
      <c r="AG101" s="123"/>
      <c r="AH101" s="123"/>
      <c r="AI101" s="148"/>
      <c r="AJ101" s="148"/>
      <c r="AK101" s="148"/>
      <c r="AL101" s="148"/>
      <c r="AM101" s="148"/>
      <c r="AN101" s="148"/>
      <c r="AO101" s="148"/>
      <c r="AP101" s="148"/>
      <c r="AQ101" s="169"/>
      <c r="AR101" s="148"/>
      <c r="AS101" s="2275"/>
      <c r="AT101" s="2275"/>
      <c r="AU101" s="2275"/>
      <c r="AV101" s="2275"/>
      <c r="AW101" s="191"/>
      <c r="AX101" s="192"/>
      <c r="AY101" s="193"/>
      <c r="AZ101" s="194"/>
      <c r="BA101" s="186"/>
      <c r="BB101" s="186"/>
      <c r="BC101" s="186"/>
      <c r="BD101" s="187"/>
      <c r="BE101" s="188"/>
      <c r="BF101" s="2247"/>
      <c r="BG101" s="148"/>
      <c r="BH101" s="148"/>
      <c r="BI101" s="124"/>
      <c r="BJ101" s="124"/>
      <c r="BK101" s="195"/>
      <c r="BL101" s="195"/>
      <c r="BM101" s="195"/>
      <c r="BN101" s="195"/>
      <c r="BO101" s="195"/>
      <c r="BP101" s="124"/>
      <c r="BQ101" s="124"/>
      <c r="BR101" s="124"/>
      <c r="BS101" s="151"/>
      <c r="BT101" s="146"/>
      <c r="BU101" s="154"/>
      <c r="BV101" s="154"/>
      <c r="BW101" s="154"/>
      <c r="BY101" s="155" t="str">
        <f>IF(V23="","",OR(WEEKDAY(CH125)={1,6,7}))</f>
        <v/>
      </c>
      <c r="CA101" s="196" t="str">
        <f>IF(V23="","",W43-V23)</f>
        <v/>
      </c>
      <c r="CZ101" s="156"/>
      <c r="DB101" s="156"/>
      <c r="DD101" s="157"/>
      <c r="DE101" s="156"/>
      <c r="DH101" s="147"/>
      <c r="DM101" s="157"/>
      <c r="DU101" s="157"/>
      <c r="DX101" s="157"/>
      <c r="DZ101" s="158"/>
      <c r="EA101" s="159"/>
      <c r="ED101" s="158"/>
      <c r="EL101" s="160"/>
      <c r="EM101" s="160"/>
      <c r="EN101" s="160"/>
      <c r="EO101" s="161"/>
    </row>
    <row r="102" spans="1:146" s="155" customFormat="1" ht="8.25" hidden="1" customHeight="1">
      <c r="A102" s="123"/>
      <c r="B102" s="327"/>
      <c r="C102" s="327"/>
      <c r="D102" s="327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27"/>
      <c r="W102" s="327"/>
      <c r="X102" s="327"/>
      <c r="Y102" s="327"/>
      <c r="Z102" s="327"/>
      <c r="AA102" s="327"/>
      <c r="AB102" s="327"/>
      <c r="AC102" s="327"/>
      <c r="AD102" s="327"/>
      <c r="AE102" s="327"/>
      <c r="AF102" s="327"/>
      <c r="AG102" s="123"/>
      <c r="AH102" s="123"/>
      <c r="AI102" s="148"/>
      <c r="AJ102" s="148"/>
      <c r="AK102" s="148"/>
      <c r="AL102" s="148"/>
      <c r="AM102" s="148"/>
      <c r="AN102" s="148"/>
      <c r="AO102" s="148"/>
      <c r="AP102" s="148"/>
      <c r="AQ102" s="169"/>
      <c r="AR102" s="148"/>
      <c r="AS102" s="2276"/>
      <c r="AT102" s="2276"/>
      <c r="AU102" s="2276"/>
      <c r="AV102" s="2276"/>
      <c r="AW102" s="2276"/>
      <c r="AX102" s="197"/>
      <c r="AY102" s="165"/>
      <c r="AZ102" s="148"/>
      <c r="BA102" s="148"/>
      <c r="BB102" s="148"/>
      <c r="BC102" s="148"/>
      <c r="BD102" s="148"/>
      <c r="BE102" s="148"/>
      <c r="BF102" s="2247"/>
      <c r="BG102" s="148"/>
      <c r="BH102" s="148"/>
      <c r="BI102" s="124"/>
      <c r="BJ102" s="124"/>
      <c r="BK102" s="2249" t="str">
        <f>IF(V17="","","Amount to use or sell Day(s) of Leave")</f>
        <v/>
      </c>
      <c r="BL102" s="2249"/>
      <c r="BM102" s="2249"/>
      <c r="BN102" s="2249"/>
      <c r="BO102" s="2249"/>
      <c r="BP102" s="124"/>
      <c r="BQ102" s="124"/>
      <c r="BR102" s="124"/>
      <c r="BS102" s="151"/>
      <c r="BT102" s="146"/>
      <c r="BU102" s="154"/>
      <c r="BV102" s="154"/>
      <c r="BW102" s="154"/>
      <c r="CZ102" s="156"/>
      <c r="DB102" s="156"/>
      <c r="DD102" s="157"/>
      <c r="DE102" s="156"/>
      <c r="DH102" s="147"/>
      <c r="DM102" s="157"/>
      <c r="DU102" s="157"/>
      <c r="DX102" s="157"/>
      <c r="DZ102" s="158"/>
      <c r="EA102" s="159"/>
      <c r="ED102" s="158"/>
      <c r="EL102" s="160"/>
      <c r="EM102" s="160"/>
      <c r="EN102" s="160"/>
      <c r="EO102" s="161"/>
    </row>
    <row r="103" spans="1:146" s="155" customFormat="1" ht="22" hidden="1" customHeight="1">
      <c r="A103" s="123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327"/>
      <c r="AA103" s="327"/>
      <c r="AB103" s="327"/>
      <c r="AC103" s="327"/>
      <c r="AD103" s="327"/>
      <c r="AE103" s="327"/>
      <c r="AF103" s="327"/>
      <c r="AG103" s="123"/>
      <c r="AH103" s="123"/>
      <c r="AI103" s="148"/>
      <c r="AJ103" s="148"/>
      <c r="AK103" s="148"/>
      <c r="AL103" s="148"/>
      <c r="AM103" s="148"/>
      <c r="AN103" s="148"/>
      <c r="AO103" s="148"/>
      <c r="AP103" s="148"/>
      <c r="AQ103" s="169"/>
      <c r="AR103" s="148"/>
      <c r="AS103" s="124"/>
      <c r="AT103" s="163"/>
      <c r="AU103" s="163"/>
      <c r="AV103" s="124"/>
      <c r="AW103" s="198" t="s">
        <v>139</v>
      </c>
      <c r="AX103" s="129"/>
      <c r="AY103" s="129"/>
      <c r="AZ103" s="199" t="s">
        <v>351</v>
      </c>
      <c r="BA103" s="200"/>
      <c r="BB103" s="200"/>
      <c r="BC103" s="200"/>
      <c r="BD103" s="124"/>
      <c r="BE103" s="165"/>
      <c r="BF103" s="2247"/>
      <c r="BG103" s="148"/>
      <c r="BH103" s="148"/>
      <c r="BI103" s="124"/>
      <c r="BJ103" s="201"/>
      <c r="BK103" s="2249"/>
      <c r="BL103" s="2249"/>
      <c r="BM103" s="2249"/>
      <c r="BN103" s="2249"/>
      <c r="BO103" s="2249"/>
      <c r="BP103" s="202"/>
      <c r="BQ103" s="202"/>
      <c r="BR103" s="124"/>
      <c r="BS103" s="151"/>
      <c r="BT103" s="146"/>
      <c r="BU103" s="154"/>
      <c r="BV103" s="154"/>
      <c r="BW103" s="154"/>
      <c r="BY103" s="155" t="str">
        <f>IF(V23="","",OR(WEEKDAY(CG115)={1,6,7}))</f>
        <v/>
      </c>
      <c r="CZ103" s="156"/>
      <c r="DB103" s="156"/>
      <c r="DD103" s="157"/>
      <c r="DE103" s="156"/>
      <c r="DH103" s="147"/>
      <c r="DM103" s="157"/>
      <c r="DU103" s="157"/>
      <c r="DX103" s="157"/>
      <c r="DZ103" s="158"/>
      <c r="EA103" s="159"/>
      <c r="ED103" s="158"/>
      <c r="EL103" s="160"/>
      <c r="EM103" s="160"/>
      <c r="EN103" s="160"/>
      <c r="EO103" s="161"/>
    </row>
    <row r="104" spans="1:146" s="155" customFormat="1" ht="4" hidden="1" customHeight="1">
      <c r="A104" s="123"/>
      <c r="B104" s="327"/>
      <c r="C104" s="327"/>
      <c r="D104" s="327"/>
      <c r="E104" s="327"/>
      <c r="F104" s="327"/>
      <c r="G104" s="327"/>
      <c r="H104" s="327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27"/>
      <c r="W104" s="327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123"/>
      <c r="AH104" s="123"/>
      <c r="AI104" s="148"/>
      <c r="AJ104" s="148"/>
      <c r="AK104" s="148"/>
      <c r="AL104" s="148"/>
      <c r="AM104" s="148"/>
      <c r="AN104" s="148"/>
      <c r="AO104" s="148"/>
      <c r="AP104" s="148"/>
      <c r="AQ104" s="169"/>
      <c r="AR104" s="148"/>
      <c r="AS104" s="163"/>
      <c r="AT104" s="163"/>
      <c r="AU104" s="163"/>
      <c r="AV104" s="203"/>
      <c r="AW104" s="163"/>
      <c r="AX104" s="163"/>
      <c r="AY104" s="164"/>
      <c r="AZ104" s="204"/>
      <c r="BA104" s="148"/>
      <c r="BB104" s="148"/>
      <c r="BC104" s="148"/>
      <c r="BD104" s="205"/>
      <c r="BE104" s="205"/>
      <c r="BF104" s="2247"/>
      <c r="BG104" s="148"/>
      <c r="BH104" s="148"/>
      <c r="BI104" s="201"/>
      <c r="BJ104" s="201"/>
      <c r="BK104" s="2249"/>
      <c r="BL104" s="2249"/>
      <c r="BM104" s="2249"/>
      <c r="BN104" s="2249"/>
      <c r="BO104" s="2249"/>
      <c r="BP104" s="202"/>
      <c r="BQ104" s="202"/>
      <c r="BR104" s="206"/>
      <c r="BS104" s="151"/>
      <c r="BT104" s="146"/>
      <c r="BU104" s="154"/>
      <c r="BV104" s="154"/>
      <c r="BW104" s="154"/>
      <c r="CZ104" s="156"/>
      <c r="DB104" s="156"/>
      <c r="DD104" s="157"/>
      <c r="DE104" s="156"/>
      <c r="DH104" s="147"/>
      <c r="DM104" s="157"/>
      <c r="DU104" s="157"/>
      <c r="DX104" s="157"/>
      <c r="DZ104" s="158"/>
      <c r="EA104" s="159"/>
      <c r="ED104" s="158"/>
      <c r="EL104" s="160"/>
      <c r="EM104" s="160"/>
      <c r="EN104" s="160"/>
      <c r="EO104" s="161"/>
    </row>
    <row r="105" spans="1:146" s="155" customFormat="1" ht="20.5" hidden="1" customHeight="1">
      <c r="A105" s="123"/>
      <c r="B105" s="327"/>
      <c r="C105" s="327"/>
      <c r="D105" s="327"/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  <c r="S105" s="327"/>
      <c r="T105" s="327"/>
      <c r="U105" s="327"/>
      <c r="V105" s="327"/>
      <c r="W105" s="327"/>
      <c r="X105" s="327"/>
      <c r="Y105" s="327"/>
      <c r="Z105" s="327"/>
      <c r="AA105" s="327"/>
      <c r="AB105" s="327"/>
      <c r="AC105" s="327"/>
      <c r="AD105" s="327"/>
      <c r="AE105" s="327"/>
      <c r="AF105" s="327"/>
      <c r="AG105" s="123"/>
      <c r="AH105" s="123"/>
      <c r="AI105" s="148"/>
      <c r="AJ105" s="148"/>
      <c r="AK105" s="148"/>
      <c r="AL105" s="148"/>
      <c r="AM105" s="148"/>
      <c r="AN105" s="148"/>
      <c r="AO105" s="148"/>
      <c r="AP105" s="148"/>
      <c r="AQ105" s="169"/>
      <c r="AR105" s="148"/>
      <c r="AS105" s="163"/>
      <c r="AT105" s="124"/>
      <c r="AU105" s="124"/>
      <c r="AV105" s="207" t="s">
        <v>352</v>
      </c>
      <c r="AX105" s="208"/>
      <c r="AY105" s="164"/>
      <c r="BA105" s="209"/>
      <c r="BB105" s="209"/>
      <c r="BC105" s="209"/>
      <c r="BD105" s="124"/>
      <c r="BE105" s="210"/>
      <c r="BF105" s="2247"/>
      <c r="BG105" s="148"/>
      <c r="BH105" s="148"/>
      <c r="BI105" s="201"/>
      <c r="BJ105" s="201"/>
      <c r="BK105" s="2249"/>
      <c r="BL105" s="2249"/>
      <c r="BM105" s="2249"/>
      <c r="BN105" s="2249"/>
      <c r="BO105" s="2249"/>
      <c r="BP105" s="202"/>
      <c r="BQ105" s="202"/>
      <c r="BR105" s="206"/>
      <c r="BS105" s="151"/>
      <c r="BT105" s="146"/>
      <c r="BU105" s="154"/>
      <c r="BV105" s="154"/>
      <c r="BW105" s="154"/>
      <c r="CZ105" s="156"/>
      <c r="DB105" s="156"/>
      <c r="DD105" s="157"/>
      <c r="DE105" s="156"/>
      <c r="DH105" s="147"/>
      <c r="DM105" s="157"/>
      <c r="DU105" s="157"/>
      <c r="DX105" s="157"/>
      <c r="DZ105" s="158"/>
      <c r="EA105" s="159"/>
      <c r="ED105" s="158"/>
      <c r="EL105" s="160"/>
      <c r="EM105" s="160"/>
      <c r="EN105" s="160"/>
      <c r="EO105" s="161"/>
    </row>
    <row r="106" spans="1:146" ht="4" hidden="1" customHeight="1" thickBot="1">
      <c r="B106" s="327"/>
      <c r="C106" s="327"/>
      <c r="D106" s="327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  <c r="AA106" s="327"/>
      <c r="AB106" s="327"/>
      <c r="AC106" s="327"/>
      <c r="AD106" s="327"/>
      <c r="AE106" s="327"/>
      <c r="AF106" s="327"/>
      <c r="AI106" s="148"/>
      <c r="AJ106" s="148"/>
      <c r="AK106" s="148"/>
      <c r="AL106" s="148"/>
      <c r="AM106" s="148"/>
      <c r="AN106" s="148"/>
      <c r="AO106" s="148"/>
      <c r="AP106" s="148"/>
      <c r="AQ106" s="169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2247"/>
      <c r="BG106" s="148"/>
      <c r="BH106" s="148"/>
      <c r="BI106" s="201"/>
      <c r="BJ106" s="201"/>
      <c r="BK106" s="2249"/>
      <c r="BL106" s="2249"/>
      <c r="BM106" s="2249"/>
      <c r="BN106" s="2249"/>
      <c r="BO106" s="2249"/>
      <c r="BP106" s="201"/>
      <c r="BQ106" s="201"/>
      <c r="BR106" s="211"/>
      <c r="BS106" s="151"/>
      <c r="BT106" s="146"/>
    </row>
    <row r="107" spans="1:146" ht="20.5" hidden="1" customHeight="1" thickBot="1">
      <c r="AP107" s="124"/>
      <c r="AQ107" s="169"/>
      <c r="AR107" s="124"/>
      <c r="AS107" s="2257" t="s">
        <v>353</v>
      </c>
      <c r="AT107" s="2257"/>
      <c r="AU107" s="2257"/>
      <c r="AV107" s="2257"/>
      <c r="AW107" s="2257"/>
      <c r="AX107" s="200"/>
      <c r="AY107" s="200"/>
      <c r="BA107" s="149"/>
      <c r="BB107" s="149"/>
      <c r="BC107" s="149"/>
      <c r="BD107" s="149"/>
      <c r="BE107" s="149"/>
      <c r="BF107" s="2247"/>
      <c r="BG107" s="149"/>
      <c r="BH107" s="149"/>
      <c r="BI107" s="212"/>
      <c r="BJ107" s="212"/>
      <c r="BK107" s="2249"/>
      <c r="BL107" s="2249"/>
      <c r="BM107" s="2249"/>
      <c r="BN107" s="2249"/>
      <c r="BO107" s="2249"/>
      <c r="BP107" s="212"/>
      <c r="BQ107" s="212"/>
      <c r="BR107" s="212"/>
      <c r="BS107" s="151"/>
      <c r="BT107" s="213"/>
      <c r="BU107" s="214"/>
      <c r="BV107" s="214"/>
      <c r="BW107" s="214"/>
      <c r="BX107" s="215"/>
      <c r="BY107" s="216"/>
      <c r="BZ107" s="216"/>
      <c r="CA107" s="216"/>
      <c r="CB107" s="216"/>
      <c r="CC107" s="217"/>
      <c r="CD107" s="218"/>
      <c r="CE107" s="218"/>
      <c r="CF107" s="218"/>
      <c r="CG107" s="218"/>
      <c r="CH107" s="218"/>
      <c r="CI107" s="218"/>
      <c r="CJ107" s="218"/>
      <c r="CK107" s="218"/>
      <c r="CL107" s="218"/>
      <c r="CM107" s="218"/>
      <c r="CN107" s="218"/>
      <c r="CO107" s="215"/>
      <c r="CP107" s="215"/>
      <c r="CQ107" s="217"/>
      <c r="CR107" s="215"/>
      <c r="CS107" s="215"/>
    </row>
    <row r="108" spans="1:146" ht="20.5" hidden="1" customHeight="1" thickBot="1">
      <c r="AP108" s="124"/>
      <c r="AQ108" s="169"/>
      <c r="AR108" s="124"/>
      <c r="AS108" s="2257" t="s">
        <v>354</v>
      </c>
      <c r="AT108" s="2257"/>
      <c r="AU108" s="2257"/>
      <c r="AV108" s="2257"/>
      <c r="AW108" s="2257"/>
      <c r="AX108" s="219"/>
      <c r="AY108" s="219"/>
      <c r="BA108" s="219"/>
      <c r="BB108" s="219"/>
      <c r="BC108" s="219"/>
      <c r="BD108" s="220"/>
      <c r="BE108" s="220"/>
      <c r="BF108" s="2247"/>
      <c r="BG108" s="221"/>
      <c r="BH108" s="221"/>
      <c r="BI108" s="2248" t="str">
        <f>IF(V4="","","Separation Leave Breakdown")</f>
        <v/>
      </c>
      <c r="BJ108" s="2248"/>
      <c r="BK108" s="2248"/>
      <c r="BL108" s="2248"/>
      <c r="BM108" s="2248"/>
      <c r="BN108" s="2248"/>
      <c r="BO108" s="2248"/>
      <c r="BP108" s="2248"/>
      <c r="BQ108" s="2248"/>
      <c r="BR108" s="2248"/>
      <c r="BS108" s="222"/>
      <c r="BT108" s="213"/>
      <c r="BU108" s="223"/>
      <c r="BV108" s="223"/>
      <c r="BW108" s="223"/>
      <c r="BX108" s="155"/>
      <c r="BY108" s="224"/>
      <c r="BZ108" s="224"/>
      <c r="CA108" s="224"/>
      <c r="CB108" s="224"/>
      <c r="CC108" s="225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5"/>
      <c r="CP108" s="155"/>
      <c r="CQ108" s="225"/>
      <c r="CR108" s="155"/>
      <c r="CS108" s="155"/>
      <c r="EA108" s="135">
        <v>45261</v>
      </c>
    </row>
    <row r="109" spans="1:146" ht="18" hidden="1" customHeight="1">
      <c r="AP109" s="124"/>
      <c r="AQ109" s="169"/>
      <c r="AR109" s="124"/>
      <c r="AS109" s="2262" t="s">
        <v>355</v>
      </c>
      <c r="AT109" s="2262"/>
      <c r="AU109" s="2262"/>
      <c r="AV109" s="2262"/>
      <c r="AW109" s="2262"/>
      <c r="AX109" s="124"/>
      <c r="AY109" s="124"/>
      <c r="BA109" s="124"/>
      <c r="BB109" s="124"/>
      <c r="BC109" s="124"/>
      <c r="BD109" s="124"/>
      <c r="BE109" s="124"/>
      <c r="BF109" s="2247"/>
      <c r="BI109" s="124"/>
      <c r="BJ109" s="226"/>
      <c r="BK109" s="124"/>
      <c r="BL109" s="227"/>
      <c r="BM109" s="149"/>
      <c r="BN109" s="149"/>
      <c r="BO109" s="228"/>
      <c r="BP109" s="229"/>
      <c r="BQ109" s="229"/>
      <c r="BR109" s="229"/>
      <c r="BS109" s="230"/>
      <c r="BT109" s="231"/>
      <c r="BU109" s="232"/>
      <c r="BV109" s="232"/>
      <c r="BW109" s="232"/>
      <c r="BX109" s="2253"/>
      <c r="BY109" s="2253"/>
      <c r="BZ109" s="2253"/>
      <c r="CA109" s="2253"/>
      <c r="CB109" s="2253"/>
      <c r="CC109" s="2253"/>
      <c r="CD109" s="2253"/>
      <c r="CE109" s="2253"/>
      <c r="CF109" s="2253"/>
      <c r="CO109" s="233"/>
      <c r="EA109" s="135">
        <v>45292</v>
      </c>
    </row>
    <row r="110" spans="1:146" ht="18" hidden="1" customHeight="1" thickBot="1">
      <c r="AP110" s="124"/>
      <c r="AQ110" s="169"/>
      <c r="AR110" s="124"/>
      <c r="AS110" s="2263"/>
      <c r="AT110" s="2263"/>
      <c r="AU110" s="2263"/>
      <c r="AV110" s="2263"/>
      <c r="AW110" s="2263"/>
      <c r="AX110" s="234"/>
      <c r="AY110" s="235"/>
      <c r="BA110" s="236"/>
      <c r="BB110" s="236"/>
      <c r="BC110" s="236"/>
      <c r="BD110" s="183"/>
      <c r="BE110" s="183"/>
      <c r="BF110" s="2247"/>
      <c r="BI110" s="124"/>
      <c r="BJ110" s="238"/>
      <c r="BK110" s="124"/>
      <c r="BL110" s="239" t="str">
        <f>IF(P41="","","1")</f>
        <v/>
      </c>
      <c r="BM110" s="131" t="str">
        <f t="shared" ref="BM110:BM141" si="3">IF(P41="","",DU110)</f>
        <v/>
      </c>
      <c r="BN110" s="240" t="str">
        <f t="shared" ref="BN110:BN141" si="4">BM110</f>
        <v/>
      </c>
      <c r="BT110" s="146" t="str">
        <f t="shared" ref="BT110:BT141" si="5">IF(P41="","",2)</f>
        <v/>
      </c>
      <c r="BU110" s="241"/>
      <c r="BV110" s="241"/>
      <c r="BW110" s="241"/>
      <c r="BY110" s="2260"/>
      <c r="BZ110" s="2260"/>
      <c r="CA110" s="2260"/>
      <c r="CB110" s="2260"/>
      <c r="CC110" s="2260"/>
      <c r="CD110" s="2260"/>
      <c r="CE110" s="2260"/>
      <c r="CF110" s="129"/>
      <c r="CG110" s="2261"/>
      <c r="CH110" s="2261"/>
      <c r="CI110" s="2261"/>
      <c r="CJ110" s="2261"/>
      <c r="CK110" s="2261"/>
      <c r="CL110" s="2261"/>
      <c r="CM110" s="2261"/>
      <c r="CO110" s="233"/>
      <c r="CQ110" s="242"/>
      <c r="CZ110" s="132">
        <f>CQ136+1</f>
        <v>1</v>
      </c>
      <c r="DA110" s="124" t="s">
        <v>356</v>
      </c>
      <c r="DB110" s="132">
        <f>WORKDAY(CZ129,1,)</f>
        <v>23</v>
      </c>
      <c r="DC110" s="124">
        <v>1</v>
      </c>
      <c r="DD110" s="133">
        <f>CQ139</f>
        <v>0</v>
      </c>
      <c r="DE110" s="132">
        <f>WORKDAY(DB130,1)</f>
        <v>52</v>
      </c>
      <c r="DF110" s="124">
        <v>1</v>
      </c>
      <c r="DJ110" s="243"/>
      <c r="DK110" s="134"/>
      <c r="DL110" s="243" t="str">
        <f>IF(V4="","",DJ132)</f>
        <v/>
      </c>
      <c r="DM110" s="133">
        <f>IF(DK132="","",DK132)</f>
        <v>68</v>
      </c>
      <c r="DO110" s="124" t="s">
        <v>78</v>
      </c>
      <c r="DP110" s="134">
        <f>DM181</f>
        <v>68</v>
      </c>
      <c r="DU110" s="133">
        <v>2</v>
      </c>
      <c r="DW110" s="243">
        <f>DJ133</f>
        <v>0</v>
      </c>
      <c r="DX110" s="133">
        <f>DJ134</f>
        <v>0</v>
      </c>
      <c r="DY110" s="124">
        <v>1</v>
      </c>
      <c r="DZ110" s="134" t="str">
        <f>IF(ED110=0,"",IF(ED110&lt;=6,0.5,IF(ED110&lt;=12,1,IF(ED110&lt;=18,1.5,IF(ED110&lt;=24,2,IF(ED110&lt;=31,2.5))))))</f>
        <v/>
      </c>
      <c r="EA110" s="135">
        <v>45323</v>
      </c>
      <c r="EB110" s="134"/>
      <c r="ED110" s="134">
        <f>DI133</f>
        <v>0</v>
      </c>
      <c r="EG110" s="124" t="s">
        <v>357</v>
      </c>
      <c r="EK110" s="244"/>
      <c r="EL110" s="245"/>
      <c r="EM110" s="245"/>
      <c r="EN110" s="245"/>
      <c r="EO110" s="246"/>
    </row>
    <row r="111" spans="1:146" ht="18" hidden="1" customHeight="1">
      <c r="AP111" s="124"/>
      <c r="AQ111" s="169"/>
      <c r="AR111" s="124"/>
      <c r="AS111" s="124"/>
      <c r="AW111" s="124"/>
      <c r="AX111" s="124"/>
      <c r="AY111" s="124"/>
      <c r="AZ111" s="124"/>
      <c r="BA111" s="247"/>
      <c r="BB111" s="247"/>
      <c r="BC111" s="247"/>
      <c r="BD111" s="183"/>
      <c r="BE111" s="183"/>
      <c r="BF111" s="2247"/>
      <c r="BI111" s="124"/>
      <c r="BJ111" s="238"/>
      <c r="BK111" s="124"/>
      <c r="BL111" s="239" t="str">
        <f t="shared" ref="BL111:BL158" si="6">IF(P42="","",".")</f>
        <v/>
      </c>
      <c r="BM111" s="131" t="str">
        <f t="shared" si="3"/>
        <v/>
      </c>
      <c r="BN111" s="131" t="str">
        <f t="shared" si="4"/>
        <v/>
      </c>
      <c r="BT111" s="146" t="str">
        <f t="shared" si="5"/>
        <v/>
      </c>
      <c r="BU111" s="241"/>
      <c r="BV111" s="241"/>
      <c r="BW111" s="241"/>
      <c r="BY111" s="249"/>
      <c r="BZ111" s="249"/>
      <c r="CA111" s="249"/>
      <c r="CB111" s="249"/>
      <c r="CC111" s="249"/>
      <c r="CD111" s="249"/>
      <c r="CE111" s="249"/>
      <c r="CF111" s="250"/>
      <c r="CG111" s="249"/>
      <c r="CH111" s="249"/>
      <c r="CI111" s="249"/>
      <c r="CJ111" s="249"/>
      <c r="CK111" s="249"/>
      <c r="CL111" s="249"/>
      <c r="CM111" s="249"/>
      <c r="CO111" s="233"/>
      <c r="CQ111" s="242"/>
      <c r="CZ111" s="132">
        <f t="shared" ref="CZ111:CZ129" si="7">CZ110+1</f>
        <v>2</v>
      </c>
      <c r="DA111" s="124" t="s">
        <v>358</v>
      </c>
      <c r="DB111" s="132">
        <f t="shared" ref="DB111:DB130" si="8">WORKDAY(DB110,1)</f>
        <v>24</v>
      </c>
      <c r="DC111" s="124">
        <v>2</v>
      </c>
      <c r="DD111" s="133">
        <f t="shared" ref="DD111:DD142" si="9">DD110</f>
        <v>0</v>
      </c>
      <c r="DE111" s="132" t="str">
        <f t="shared" ref="DE111:DE142" si="10">IF(DF111&gt;DD111,"",DE110+1)</f>
        <v/>
      </c>
      <c r="DF111" s="124">
        <v>2</v>
      </c>
      <c r="DH111" s="147">
        <f>V17</f>
        <v>0</v>
      </c>
      <c r="DI111" s="124">
        <v>1902</v>
      </c>
      <c r="DJ111" s="243"/>
      <c r="DK111" s="134"/>
      <c r="DL111" s="243" t="str">
        <f t="shared" ref="DL111:DL158" si="11">IF(DX110&lt;DY110,"",EDATE(DL110,1))</f>
        <v/>
      </c>
      <c r="DM111" s="133" t="str">
        <f t="shared" ref="DM111:DM158" si="12">IF(DL111="","",IF(DL111=DW111,DZ111,2.5))</f>
        <v/>
      </c>
      <c r="DU111" s="133">
        <v>4</v>
      </c>
      <c r="DW111" s="243">
        <f t="shared" ref="DW111:DW158" si="13">DW110</f>
        <v>0</v>
      </c>
      <c r="DX111" s="133">
        <f t="shared" ref="DX111:DX158" si="14">DX110</f>
        <v>0</v>
      </c>
      <c r="DY111" s="124">
        <v>2</v>
      </c>
      <c r="DZ111" s="134" t="str">
        <f t="shared" ref="DZ111:DZ158" si="15">DZ110</f>
        <v/>
      </c>
      <c r="EA111" s="135">
        <v>45352</v>
      </c>
      <c r="EB111" s="134"/>
      <c r="EK111" s="244"/>
      <c r="EL111" s="245"/>
      <c r="EM111" s="245"/>
      <c r="EN111" s="245">
        <f>BF119</f>
        <v>0</v>
      </c>
      <c r="EO111" s="246">
        <v>43469</v>
      </c>
      <c r="EP111" s="251">
        <f t="shared" ref="EP111:EP174" si="16">IF(EN111=EO111,2,0)</f>
        <v>0</v>
      </c>
    </row>
    <row r="112" spans="1:146" ht="18" hidden="1" customHeight="1">
      <c r="AP112" s="124"/>
      <c r="AQ112" s="169"/>
      <c r="AR112" s="124"/>
      <c r="AU112" s="2240" t="s">
        <v>359</v>
      </c>
      <c r="AV112" s="2240"/>
      <c r="AW112" s="2240"/>
      <c r="AX112" s="200"/>
      <c r="AY112" s="2245" t="s">
        <v>360</v>
      </c>
      <c r="AZ112" s="2245"/>
      <c r="BA112" s="252"/>
      <c r="BB112" s="252"/>
      <c r="BC112" s="252"/>
      <c r="BD112" s="2251" t="str">
        <f>IF(AS117="","",P34-1)</f>
        <v/>
      </c>
      <c r="BE112" s="252"/>
      <c r="BF112" s="2247"/>
      <c r="BI112" s="124"/>
      <c r="BJ112" s="238"/>
      <c r="BK112" s="124"/>
      <c r="BL112" s="239" t="str">
        <f t="shared" si="6"/>
        <v/>
      </c>
      <c r="BM112" s="131" t="str">
        <f t="shared" si="3"/>
        <v/>
      </c>
      <c r="BN112" s="240" t="str">
        <f t="shared" si="4"/>
        <v/>
      </c>
      <c r="BT112" s="146" t="str">
        <f t="shared" si="5"/>
        <v/>
      </c>
      <c r="BU112" s="241"/>
      <c r="BV112" s="241"/>
      <c r="BW112" s="241"/>
      <c r="BY112" s="254"/>
      <c r="BZ112" s="254"/>
      <c r="CA112" s="254"/>
      <c r="CB112" s="254"/>
      <c r="CC112" s="254"/>
      <c r="CD112" s="254"/>
      <c r="CE112" s="254"/>
      <c r="CF112" s="254"/>
      <c r="CG112" s="254"/>
      <c r="CH112" s="254"/>
      <c r="CI112" s="254"/>
      <c r="CJ112" s="254"/>
      <c r="CK112" s="254"/>
      <c r="CL112" s="254"/>
      <c r="CM112" s="254"/>
      <c r="CO112" s="233"/>
      <c r="CX112" s="242"/>
      <c r="CZ112" s="132">
        <f t="shared" si="7"/>
        <v>3</v>
      </c>
      <c r="DA112" s="124" t="s">
        <v>361</v>
      </c>
      <c r="DB112" s="132">
        <f t="shared" si="8"/>
        <v>25</v>
      </c>
      <c r="DC112" s="124">
        <v>3</v>
      </c>
      <c r="DD112" s="133">
        <f t="shared" si="9"/>
        <v>0</v>
      </c>
      <c r="DE112" s="132" t="str">
        <f t="shared" si="10"/>
        <v/>
      </c>
      <c r="DF112" s="124">
        <v>3</v>
      </c>
      <c r="DH112" s="147">
        <f t="shared" ref="DH112:DH143" si="17">DH111</f>
        <v>0</v>
      </c>
      <c r="DJ112" s="243"/>
      <c r="DK112" s="134"/>
      <c r="DL112" s="243" t="str">
        <f t="shared" si="11"/>
        <v/>
      </c>
      <c r="DM112" s="133" t="str">
        <f t="shared" si="12"/>
        <v/>
      </c>
      <c r="DU112" s="133">
        <v>6</v>
      </c>
      <c r="DW112" s="243">
        <f t="shared" si="13"/>
        <v>0</v>
      </c>
      <c r="DX112" s="133">
        <f t="shared" si="14"/>
        <v>0</v>
      </c>
      <c r="DY112" s="124">
        <v>3</v>
      </c>
      <c r="DZ112" s="134" t="str">
        <f t="shared" si="15"/>
        <v/>
      </c>
      <c r="EA112" s="135">
        <v>45383</v>
      </c>
      <c r="EB112" s="134"/>
      <c r="EK112" s="244"/>
      <c r="EL112" s="245"/>
      <c r="EM112" s="245"/>
      <c r="EN112" s="245">
        <f t="shared" ref="EN112:EN175" si="18">EN111</f>
        <v>0</v>
      </c>
      <c r="EO112" s="246">
        <v>43476</v>
      </c>
      <c r="EP112" s="251">
        <f t="shared" si="16"/>
        <v>0</v>
      </c>
    </row>
    <row r="113" spans="42:147" ht="18" hidden="1" customHeight="1">
      <c r="AP113" s="124"/>
      <c r="AQ113" s="169"/>
      <c r="AS113" s="2246"/>
      <c r="AU113" s="2251" t="str">
        <f>IF(V23="","",V20-V23+1)</f>
        <v/>
      </c>
      <c r="AV113" s="2251"/>
      <c r="AW113" s="2251" t="str">
        <f>IF(V20="","",V20)</f>
        <v/>
      </c>
      <c r="AX113" s="255"/>
      <c r="AY113" s="2242" t="str">
        <f>IF(CA101=0,"",CA101)</f>
        <v/>
      </c>
      <c r="AZ113" s="2243"/>
      <c r="BA113" s="256"/>
      <c r="BB113" s="256"/>
      <c r="BC113" s="256"/>
      <c r="BD113" s="2251"/>
      <c r="BE113" s="183"/>
      <c r="BF113" s="2247"/>
      <c r="BI113" s="124"/>
      <c r="BJ113" s="238"/>
      <c r="BK113" s="124"/>
      <c r="BL113" s="239" t="str">
        <f t="shared" si="6"/>
        <v/>
      </c>
      <c r="BM113" s="131" t="str">
        <f t="shared" si="3"/>
        <v/>
      </c>
      <c r="BN113" s="131" t="str">
        <f t="shared" si="4"/>
        <v/>
      </c>
      <c r="BO113" s="257"/>
      <c r="BP113" s="229"/>
      <c r="BQ113" s="129"/>
      <c r="BR113" s="248"/>
      <c r="BS113" s="253"/>
      <c r="BT113" s="146" t="str">
        <f t="shared" si="5"/>
        <v/>
      </c>
      <c r="BU113" s="241"/>
      <c r="BV113" s="241"/>
      <c r="BW113" s="241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O113" s="233"/>
      <c r="CZ113" s="132">
        <f t="shared" si="7"/>
        <v>4</v>
      </c>
      <c r="DA113" s="124" t="s">
        <v>362</v>
      </c>
      <c r="DB113" s="132">
        <f t="shared" si="8"/>
        <v>26</v>
      </c>
      <c r="DC113" s="124">
        <v>4</v>
      </c>
      <c r="DD113" s="133">
        <f t="shared" si="9"/>
        <v>0</v>
      </c>
      <c r="DE113" s="132" t="str">
        <f t="shared" si="10"/>
        <v/>
      </c>
      <c r="DF113" s="124">
        <v>4</v>
      </c>
      <c r="DH113" s="147">
        <f t="shared" si="17"/>
        <v>0</v>
      </c>
      <c r="DJ113" s="243"/>
      <c r="DK113" s="134"/>
      <c r="DL113" s="243" t="str">
        <f t="shared" si="11"/>
        <v/>
      </c>
      <c r="DM113" s="133" t="str">
        <f t="shared" si="12"/>
        <v/>
      </c>
      <c r="DU113" s="133">
        <v>8</v>
      </c>
      <c r="DW113" s="243">
        <f t="shared" si="13"/>
        <v>0</v>
      </c>
      <c r="DX113" s="133">
        <f t="shared" si="14"/>
        <v>0</v>
      </c>
      <c r="DY113" s="124">
        <v>4</v>
      </c>
      <c r="DZ113" s="134" t="str">
        <f t="shared" si="15"/>
        <v/>
      </c>
      <c r="EA113" s="135">
        <v>45413</v>
      </c>
      <c r="EB113" s="134"/>
      <c r="EK113" s="244"/>
      <c r="EL113" s="245"/>
      <c r="EM113" s="245"/>
      <c r="EN113" s="245">
        <f t="shared" si="18"/>
        <v>0</v>
      </c>
      <c r="EO113" s="246">
        <v>43483</v>
      </c>
      <c r="EP113" s="251">
        <f t="shared" si="16"/>
        <v>0</v>
      </c>
    </row>
    <row r="114" spans="42:147" ht="18" hidden="1" customHeight="1">
      <c r="AP114" s="124"/>
      <c r="AQ114" s="169"/>
      <c r="AR114" s="258"/>
      <c r="AS114" s="2246"/>
      <c r="AU114" s="2251"/>
      <c r="AV114" s="2251"/>
      <c r="AW114" s="2251"/>
      <c r="AX114" s="200"/>
      <c r="AY114" s="2242"/>
      <c r="AZ114" s="2243"/>
      <c r="BA114" s="124"/>
      <c r="BB114" s="124"/>
      <c r="BC114" s="124"/>
      <c r="BD114" s="124"/>
      <c r="BE114" s="124"/>
      <c r="BF114" s="2247"/>
      <c r="BI114" s="124"/>
      <c r="BJ114" s="238"/>
      <c r="BK114" s="124"/>
      <c r="BL114" s="239" t="str">
        <f t="shared" si="6"/>
        <v/>
      </c>
      <c r="BM114" s="131" t="str">
        <f t="shared" si="3"/>
        <v/>
      </c>
      <c r="BN114" s="131" t="str">
        <f t="shared" si="4"/>
        <v/>
      </c>
      <c r="BO114" s="257"/>
      <c r="BP114" s="257"/>
      <c r="BQ114" s="257"/>
      <c r="BR114" s="257"/>
      <c r="BS114" s="259"/>
      <c r="BT114" s="146" t="str">
        <f t="shared" si="5"/>
        <v/>
      </c>
      <c r="BU114" s="241"/>
      <c r="BV114" s="241"/>
      <c r="BW114" s="241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O114" s="233"/>
      <c r="CZ114" s="132">
        <f t="shared" si="7"/>
        <v>5</v>
      </c>
      <c r="DA114" s="124" t="s">
        <v>363</v>
      </c>
      <c r="DB114" s="132">
        <f t="shared" si="8"/>
        <v>27</v>
      </c>
      <c r="DC114" s="124">
        <v>5</v>
      </c>
      <c r="DD114" s="133">
        <f t="shared" si="9"/>
        <v>0</v>
      </c>
      <c r="DE114" s="132" t="str">
        <f t="shared" si="10"/>
        <v/>
      </c>
      <c r="DF114" s="124">
        <v>5</v>
      </c>
      <c r="DH114" s="147">
        <f t="shared" si="17"/>
        <v>0</v>
      </c>
      <c r="DJ114" s="243"/>
      <c r="DK114" s="134"/>
      <c r="DL114" s="243" t="str">
        <f t="shared" si="11"/>
        <v/>
      </c>
      <c r="DM114" s="133" t="str">
        <f t="shared" si="12"/>
        <v/>
      </c>
      <c r="DU114" s="133">
        <v>10</v>
      </c>
      <c r="DW114" s="243">
        <f t="shared" si="13"/>
        <v>0</v>
      </c>
      <c r="DX114" s="133">
        <f t="shared" si="14"/>
        <v>0</v>
      </c>
      <c r="DY114" s="124">
        <v>5</v>
      </c>
      <c r="DZ114" s="134" t="str">
        <f t="shared" si="15"/>
        <v/>
      </c>
      <c r="EA114" s="135">
        <v>45444</v>
      </c>
      <c r="EB114" s="134"/>
      <c r="EJ114" s="124" t="e">
        <f>VLOOKUP(BF119,EO111:EP1208,2,TRUE)</f>
        <v>#N/A</v>
      </c>
      <c r="EK114" s="244"/>
      <c r="EL114" s="245"/>
      <c r="EM114" s="245"/>
      <c r="EN114" s="245">
        <f t="shared" si="18"/>
        <v>0</v>
      </c>
      <c r="EO114" s="246">
        <v>43490</v>
      </c>
      <c r="EP114" s="251">
        <f t="shared" si="16"/>
        <v>0</v>
      </c>
    </row>
    <row r="115" spans="42:147" ht="18" hidden="1" customHeight="1">
      <c r="AP115" s="124"/>
      <c r="AQ115" s="169"/>
      <c r="AS115" s="2252" t="str">
        <f>AS117</f>
        <v/>
      </c>
      <c r="AX115" s="124"/>
      <c r="AY115" s="2242"/>
      <c r="AZ115" s="2243"/>
      <c r="BA115" s="260"/>
      <c r="BB115" s="260"/>
      <c r="BC115" s="260"/>
      <c r="BD115" s="124"/>
      <c r="BE115" s="260"/>
      <c r="BF115" s="2247"/>
      <c r="BI115" s="124"/>
      <c r="BJ115" s="238"/>
      <c r="BK115" s="124"/>
      <c r="BL115" s="239" t="str">
        <f t="shared" si="6"/>
        <v/>
      </c>
      <c r="BM115" s="131" t="str">
        <f t="shared" si="3"/>
        <v/>
      </c>
      <c r="BN115" s="131" t="str">
        <f t="shared" si="4"/>
        <v/>
      </c>
      <c r="BO115" s="257"/>
      <c r="BP115" s="198"/>
      <c r="BQ115" s="129"/>
      <c r="BR115" s="261"/>
      <c r="BS115" s="262"/>
      <c r="BT115" s="146" t="str">
        <f t="shared" si="5"/>
        <v/>
      </c>
      <c r="BU115" s="241"/>
      <c r="BV115" s="241"/>
      <c r="BW115" s="241"/>
      <c r="BY115" s="254"/>
      <c r="BZ115" s="254"/>
      <c r="CA115" s="263" t="b">
        <v>0</v>
      </c>
      <c r="CB115" s="2265" t="e">
        <f>IF(CG115="","","If authorized to take 20 days Permissive Temp Duty, and they were to take it consecutive to Terminal, the start date would be:")</f>
        <v>#VALUE!</v>
      </c>
      <c r="CC115" s="2266"/>
      <c r="CD115" s="2266"/>
      <c r="CE115" s="2266"/>
      <c r="CF115" s="263"/>
      <c r="CG115" s="2244" t="e">
        <f>CH125-20</f>
        <v>#VALUE!</v>
      </c>
      <c r="CH115" s="2244"/>
      <c r="CI115" s="2244"/>
      <c r="CJ115" s="2244"/>
      <c r="CK115" s="2244"/>
      <c r="CL115" s="2244"/>
      <c r="CM115" s="254"/>
      <c r="CO115" s="233"/>
      <c r="CZ115" s="132">
        <f t="shared" si="7"/>
        <v>6</v>
      </c>
      <c r="DA115" s="124" t="s">
        <v>364</v>
      </c>
      <c r="DB115" s="132">
        <f t="shared" si="8"/>
        <v>30</v>
      </c>
      <c r="DC115" s="124">
        <v>6</v>
      </c>
      <c r="DD115" s="133">
        <f t="shared" si="9"/>
        <v>0</v>
      </c>
      <c r="DE115" s="132" t="str">
        <f t="shared" si="10"/>
        <v/>
      </c>
      <c r="DF115" s="124">
        <v>6</v>
      </c>
      <c r="DH115" s="147">
        <f t="shared" si="17"/>
        <v>0</v>
      </c>
      <c r="DJ115" s="243"/>
      <c r="DK115" s="134"/>
      <c r="DL115" s="243" t="str">
        <f t="shared" si="11"/>
        <v/>
      </c>
      <c r="DM115" s="264" t="str">
        <f>IF(DL115="","",IF(DL115=DW115,DZ115,2.5))</f>
        <v/>
      </c>
      <c r="DU115" s="133">
        <v>12</v>
      </c>
      <c r="DW115" s="243">
        <f t="shared" si="13"/>
        <v>0</v>
      </c>
      <c r="DX115" s="133">
        <f t="shared" si="14"/>
        <v>0</v>
      </c>
      <c r="DY115" s="124">
        <v>6</v>
      </c>
      <c r="DZ115" s="134" t="str">
        <f t="shared" si="15"/>
        <v/>
      </c>
      <c r="EA115" s="135">
        <v>45474</v>
      </c>
      <c r="EB115" s="134"/>
      <c r="EJ115" s="124" t="e">
        <f>VLOOKUP(BF119,EL115:EM154,2,TRUE)</f>
        <v>#N/A</v>
      </c>
      <c r="EK115" s="244"/>
      <c r="EL115" s="245">
        <v>43466</v>
      </c>
      <c r="EM115" s="265">
        <f t="shared" ref="EM115:EM154" si="19">IF(EN115=EL115,1,0)</f>
        <v>0</v>
      </c>
      <c r="EN115" s="245">
        <f t="shared" si="18"/>
        <v>0</v>
      </c>
      <c r="EO115" s="246">
        <v>43497</v>
      </c>
      <c r="EP115" s="251">
        <f t="shared" si="16"/>
        <v>0</v>
      </c>
    </row>
    <row r="116" spans="42:147" ht="18" hidden="1" customHeight="1">
      <c r="AP116" s="124"/>
      <c r="AQ116" s="124"/>
      <c r="AS116" s="2252"/>
      <c r="AT116" s="2256" t="s">
        <v>643</v>
      </c>
      <c r="AW116" s="124"/>
      <c r="AX116" s="124"/>
      <c r="AY116" s="124"/>
      <c r="AZ116" s="124"/>
      <c r="BA116" s="266"/>
      <c r="BB116" s="266"/>
      <c r="BC116" s="266"/>
      <c r="BE116" s="267"/>
      <c r="BF116" s="268"/>
      <c r="BI116" s="124"/>
      <c r="BJ116" s="238"/>
      <c r="BK116" s="124"/>
      <c r="BL116" s="239" t="str">
        <f t="shared" si="6"/>
        <v/>
      </c>
      <c r="BM116" s="131" t="str">
        <f t="shared" si="3"/>
        <v/>
      </c>
      <c r="BN116" s="131" t="str">
        <f t="shared" si="4"/>
        <v/>
      </c>
      <c r="BO116" s="257"/>
      <c r="BP116" s="229"/>
      <c r="BQ116" s="129"/>
      <c r="BR116" s="248"/>
      <c r="BS116" s="253"/>
      <c r="BT116" s="146" t="str">
        <f t="shared" si="5"/>
        <v/>
      </c>
      <c r="BU116" s="241"/>
      <c r="BV116" s="241"/>
      <c r="BW116" s="241"/>
      <c r="BY116" s="254"/>
      <c r="BZ116" s="254"/>
      <c r="CA116" s="263"/>
      <c r="CB116" s="2267"/>
      <c r="CC116" s="2268"/>
      <c r="CD116" s="2268"/>
      <c r="CE116" s="2268"/>
      <c r="CF116" s="263"/>
      <c r="CG116" s="2244"/>
      <c r="CH116" s="2244"/>
      <c r="CI116" s="2244"/>
      <c r="CJ116" s="2244"/>
      <c r="CK116" s="2244"/>
      <c r="CL116" s="2244"/>
      <c r="CM116" s="254"/>
      <c r="CO116" s="233"/>
      <c r="CZ116" s="132">
        <f t="shared" si="7"/>
        <v>7</v>
      </c>
      <c r="DA116" s="124" t="s">
        <v>365</v>
      </c>
      <c r="DB116" s="132">
        <f t="shared" si="8"/>
        <v>31</v>
      </c>
      <c r="DC116" s="124">
        <v>7</v>
      </c>
      <c r="DD116" s="133">
        <f t="shared" si="9"/>
        <v>0</v>
      </c>
      <c r="DE116" s="132" t="str">
        <f t="shared" si="10"/>
        <v/>
      </c>
      <c r="DF116" s="124">
        <v>7</v>
      </c>
      <c r="DH116" s="147">
        <f t="shared" si="17"/>
        <v>0</v>
      </c>
      <c r="DJ116" s="243"/>
      <c r="DK116" s="134"/>
      <c r="DL116" s="243" t="str">
        <f t="shared" si="11"/>
        <v/>
      </c>
      <c r="DM116" s="133" t="str">
        <f t="shared" si="12"/>
        <v/>
      </c>
      <c r="DU116" s="133">
        <v>14</v>
      </c>
      <c r="DW116" s="243">
        <f t="shared" si="13"/>
        <v>0</v>
      </c>
      <c r="DX116" s="133">
        <f t="shared" si="14"/>
        <v>0</v>
      </c>
      <c r="DY116" s="124">
        <v>7</v>
      </c>
      <c r="DZ116" s="134" t="str">
        <f t="shared" si="15"/>
        <v/>
      </c>
      <c r="EA116" s="135">
        <v>45505</v>
      </c>
      <c r="EB116" s="134"/>
      <c r="EK116" s="244"/>
      <c r="EL116" s="245">
        <v>43486</v>
      </c>
      <c r="EM116" s="265">
        <f t="shared" si="19"/>
        <v>0</v>
      </c>
      <c r="EN116" s="245">
        <f t="shared" si="18"/>
        <v>0</v>
      </c>
      <c r="EO116" s="246">
        <v>43504</v>
      </c>
      <c r="EP116" s="251">
        <f t="shared" si="16"/>
        <v>0</v>
      </c>
      <c r="EQ116" s="265" t="s">
        <v>366</v>
      </c>
    </row>
    <row r="117" spans="42:147" ht="18" hidden="1" customHeight="1">
      <c r="AP117" s="124"/>
      <c r="AQ117" s="124"/>
      <c r="AS117" s="2255" t="str">
        <f>CG121</f>
        <v/>
      </c>
      <c r="AT117" s="2256"/>
      <c r="AX117" s="124"/>
      <c r="AY117" s="124"/>
      <c r="AZ117" s="124"/>
      <c r="BA117" s="269"/>
      <c r="BB117" s="269"/>
      <c r="BC117" s="269"/>
      <c r="BD117" s="124"/>
      <c r="BE117" s="270"/>
      <c r="BF117" s="270"/>
      <c r="BI117" s="124"/>
      <c r="BJ117" s="238"/>
      <c r="BK117" s="124"/>
      <c r="BL117" s="239" t="str">
        <f t="shared" si="6"/>
        <v/>
      </c>
      <c r="BM117" s="131" t="str">
        <f t="shared" si="3"/>
        <v/>
      </c>
      <c r="BN117" s="131" t="str">
        <f t="shared" si="4"/>
        <v/>
      </c>
      <c r="BO117" s="124"/>
      <c r="BP117" s="129"/>
      <c r="BQ117" s="129"/>
      <c r="BR117" s="124"/>
      <c r="BS117" s="271"/>
      <c r="BT117" s="146" t="str">
        <f t="shared" si="5"/>
        <v/>
      </c>
      <c r="BU117" s="241"/>
      <c r="BV117" s="241"/>
      <c r="BW117" s="241"/>
      <c r="BY117" s="254"/>
      <c r="BZ117" s="254"/>
      <c r="CA117" s="263"/>
      <c r="CB117" s="263"/>
      <c r="CC117" s="263"/>
      <c r="CD117" s="263"/>
      <c r="CE117" s="263"/>
      <c r="CF117" s="263"/>
      <c r="CG117" s="2244" t="e">
        <f>CH125-30</f>
        <v>#VALUE!</v>
      </c>
      <c r="CH117" s="2244"/>
      <c r="CI117" s="2244"/>
      <c r="CJ117" s="2244"/>
      <c r="CK117" s="2244"/>
      <c r="CL117" s="2244"/>
      <c r="CM117" s="254"/>
      <c r="CO117" s="233"/>
      <c r="CZ117" s="132">
        <f t="shared" si="7"/>
        <v>8</v>
      </c>
      <c r="DA117" s="124" t="s">
        <v>367</v>
      </c>
      <c r="DB117" s="132">
        <f t="shared" si="8"/>
        <v>32</v>
      </c>
      <c r="DC117" s="124">
        <v>8</v>
      </c>
      <c r="DD117" s="133">
        <f t="shared" si="9"/>
        <v>0</v>
      </c>
      <c r="DE117" s="132" t="str">
        <f t="shared" si="10"/>
        <v/>
      </c>
      <c r="DF117" s="124">
        <v>8</v>
      </c>
      <c r="DH117" s="147">
        <f t="shared" si="17"/>
        <v>0</v>
      </c>
      <c r="DJ117" s="243"/>
      <c r="DK117" s="134"/>
      <c r="DL117" s="243" t="str">
        <f t="shared" si="11"/>
        <v/>
      </c>
      <c r="DM117" s="264" t="str">
        <f t="shared" si="12"/>
        <v/>
      </c>
      <c r="DU117" s="133">
        <v>16</v>
      </c>
      <c r="DW117" s="243">
        <f t="shared" si="13"/>
        <v>0</v>
      </c>
      <c r="DX117" s="133">
        <f t="shared" si="14"/>
        <v>0</v>
      </c>
      <c r="DY117" s="124">
        <v>8</v>
      </c>
      <c r="DZ117" s="134" t="str">
        <f t="shared" si="15"/>
        <v/>
      </c>
      <c r="EA117" s="135">
        <v>45536</v>
      </c>
      <c r="EB117" s="134"/>
      <c r="EK117" s="244"/>
      <c r="EL117" s="245">
        <v>43514</v>
      </c>
      <c r="EM117" s="265">
        <f t="shared" si="19"/>
        <v>0</v>
      </c>
      <c r="EN117" s="245">
        <f t="shared" si="18"/>
        <v>0</v>
      </c>
      <c r="EO117" s="246">
        <v>43511</v>
      </c>
      <c r="EP117" s="251">
        <f t="shared" si="16"/>
        <v>0</v>
      </c>
      <c r="EQ117" s="251" t="s">
        <v>366</v>
      </c>
    </row>
    <row r="118" spans="42:147" ht="18" hidden="1" customHeight="1">
      <c r="AP118" s="124"/>
      <c r="AQ118" s="124"/>
      <c r="AS118" s="2255"/>
      <c r="AW118" s="124"/>
      <c r="AX118" s="124"/>
      <c r="AY118" s="124"/>
      <c r="AZ118" s="124"/>
      <c r="BA118" s="124"/>
      <c r="BB118" s="124"/>
      <c r="BC118" s="124"/>
      <c r="BD118" s="124"/>
      <c r="BE118" s="124"/>
      <c r="BI118" s="124"/>
      <c r="BJ118" s="238"/>
      <c r="BK118" s="124"/>
      <c r="BL118" s="239" t="str">
        <f t="shared" si="6"/>
        <v/>
      </c>
      <c r="BM118" s="131" t="str">
        <f t="shared" si="3"/>
        <v/>
      </c>
      <c r="BN118" s="131" t="str">
        <f t="shared" si="4"/>
        <v/>
      </c>
      <c r="BO118" s="124"/>
      <c r="BP118" s="129"/>
      <c r="BQ118" s="129"/>
      <c r="BR118" s="124"/>
      <c r="BS118" s="271"/>
      <c r="BT118" s="146" t="str">
        <f t="shared" si="5"/>
        <v/>
      </c>
      <c r="BU118" s="241"/>
      <c r="BV118" s="241"/>
      <c r="BW118" s="241"/>
      <c r="BY118" s="254"/>
      <c r="BZ118" s="254"/>
      <c r="CA118" s="254"/>
      <c r="CB118" s="254"/>
      <c r="CC118" s="254"/>
      <c r="CD118" s="254"/>
      <c r="CE118" s="254"/>
      <c r="CF118" s="254"/>
      <c r="CG118" s="2244"/>
      <c r="CH118" s="2244"/>
      <c r="CI118" s="2244"/>
      <c r="CJ118" s="2244"/>
      <c r="CK118" s="2244"/>
      <c r="CL118" s="2244"/>
      <c r="CM118" s="254"/>
      <c r="CO118" s="233"/>
      <c r="CZ118" s="132">
        <f t="shared" si="7"/>
        <v>9</v>
      </c>
      <c r="DA118" s="124" t="s">
        <v>368</v>
      </c>
      <c r="DB118" s="132">
        <f t="shared" si="8"/>
        <v>33</v>
      </c>
      <c r="DC118" s="124">
        <v>9</v>
      </c>
      <c r="DD118" s="133">
        <f t="shared" si="9"/>
        <v>0</v>
      </c>
      <c r="DE118" s="132" t="str">
        <f t="shared" si="10"/>
        <v/>
      </c>
      <c r="DF118" s="124">
        <v>9</v>
      </c>
      <c r="DH118" s="147">
        <f t="shared" si="17"/>
        <v>0</v>
      </c>
      <c r="DJ118" s="243"/>
      <c r="DK118" s="134"/>
      <c r="DL118" s="243" t="str">
        <f t="shared" si="11"/>
        <v/>
      </c>
      <c r="DM118" s="133" t="str">
        <f t="shared" si="12"/>
        <v/>
      </c>
      <c r="DU118" s="133">
        <v>18</v>
      </c>
      <c r="DW118" s="243">
        <f t="shared" si="13"/>
        <v>0</v>
      </c>
      <c r="DX118" s="133">
        <f t="shared" si="14"/>
        <v>0</v>
      </c>
      <c r="DY118" s="124">
        <v>9</v>
      </c>
      <c r="DZ118" s="134" t="str">
        <f t="shared" si="15"/>
        <v/>
      </c>
      <c r="EA118" s="135">
        <v>45566</v>
      </c>
      <c r="EB118" s="134"/>
      <c r="EK118" s="244"/>
      <c r="EL118" s="245">
        <v>43612</v>
      </c>
      <c r="EM118" s="265">
        <f t="shared" si="19"/>
        <v>0</v>
      </c>
      <c r="EN118" s="245">
        <f t="shared" si="18"/>
        <v>0</v>
      </c>
      <c r="EO118" s="246">
        <v>43518</v>
      </c>
      <c r="EP118" s="251">
        <f t="shared" si="16"/>
        <v>0</v>
      </c>
    </row>
    <row r="119" spans="42:147" ht="18" hidden="1" customHeight="1">
      <c r="AP119" s="124"/>
      <c r="AQ119" s="124"/>
      <c r="AS119" s="2255"/>
      <c r="AV119" s="237"/>
      <c r="AW119" s="124"/>
      <c r="AX119" s="124"/>
      <c r="AY119" s="200"/>
      <c r="AZ119" s="200"/>
      <c r="BA119" s="200"/>
      <c r="BB119" s="200"/>
      <c r="BC119" s="200"/>
      <c r="BD119" s="124"/>
      <c r="BE119" s="200"/>
      <c r="BF119" s="272"/>
      <c r="BI119" s="124"/>
      <c r="BJ119" s="238"/>
      <c r="BK119" s="124"/>
      <c r="BL119" s="239" t="str">
        <f t="shared" si="6"/>
        <v/>
      </c>
      <c r="BM119" s="131" t="str">
        <f t="shared" si="3"/>
        <v/>
      </c>
      <c r="BN119" s="131" t="str">
        <f t="shared" si="4"/>
        <v/>
      </c>
      <c r="BO119" s="124"/>
      <c r="BP119" s="129"/>
      <c r="BQ119" s="129"/>
      <c r="BR119" s="124"/>
      <c r="BS119" s="271"/>
      <c r="BT119" s="146" t="str">
        <f t="shared" si="5"/>
        <v/>
      </c>
      <c r="BU119" s="241"/>
      <c r="BV119" s="241"/>
      <c r="BW119" s="241"/>
      <c r="BY119" s="2260"/>
      <c r="BZ119" s="2260"/>
      <c r="CA119" s="2260"/>
      <c r="CB119" s="2260"/>
      <c r="CC119" s="2260"/>
      <c r="CD119" s="2260"/>
      <c r="CE119" s="2260"/>
      <c r="CF119" s="273"/>
      <c r="CG119" s="2260"/>
      <c r="CH119" s="2260"/>
      <c r="CI119" s="2260"/>
      <c r="CJ119" s="2260"/>
      <c r="CK119" s="2260"/>
      <c r="CL119" s="2260"/>
      <c r="CM119" s="2260"/>
      <c r="CO119" s="274"/>
      <c r="CT119" s="273"/>
      <c r="CU119" s="273"/>
      <c r="CW119" s="273"/>
      <c r="CX119" s="273"/>
      <c r="CY119" s="273"/>
      <c r="CZ119" s="132">
        <f t="shared" si="7"/>
        <v>10</v>
      </c>
      <c r="DA119" s="124" t="s">
        <v>369</v>
      </c>
      <c r="DB119" s="132">
        <f t="shared" si="8"/>
        <v>34</v>
      </c>
      <c r="DC119" s="124">
        <v>10</v>
      </c>
      <c r="DD119" s="133">
        <f t="shared" si="9"/>
        <v>0</v>
      </c>
      <c r="DE119" s="132" t="str">
        <f t="shared" si="10"/>
        <v/>
      </c>
      <c r="DF119" s="124">
        <v>10</v>
      </c>
      <c r="DG119" s="273"/>
      <c r="DH119" s="147">
        <f t="shared" si="17"/>
        <v>0</v>
      </c>
      <c r="DJ119" s="243"/>
      <c r="DK119" s="134"/>
      <c r="DL119" s="243" t="str">
        <f t="shared" si="11"/>
        <v/>
      </c>
      <c r="DM119" s="133" t="str">
        <f t="shared" si="12"/>
        <v/>
      </c>
      <c r="DU119" s="133">
        <v>20</v>
      </c>
      <c r="DW119" s="243">
        <f t="shared" si="13"/>
        <v>0</v>
      </c>
      <c r="DX119" s="133">
        <f t="shared" si="14"/>
        <v>0</v>
      </c>
      <c r="DY119" s="124">
        <v>10</v>
      </c>
      <c r="DZ119" s="134" t="str">
        <f t="shared" si="15"/>
        <v/>
      </c>
      <c r="EA119" s="135">
        <v>45597</v>
      </c>
      <c r="EB119" s="134"/>
      <c r="EK119" s="244"/>
      <c r="EL119" s="245">
        <v>43650</v>
      </c>
      <c r="EM119" s="265">
        <f t="shared" si="19"/>
        <v>0</v>
      </c>
      <c r="EN119" s="245">
        <f t="shared" si="18"/>
        <v>0</v>
      </c>
      <c r="EO119" s="246">
        <v>43525</v>
      </c>
      <c r="EP119" s="251">
        <f t="shared" si="16"/>
        <v>0</v>
      </c>
    </row>
    <row r="120" spans="42:147" ht="18" hidden="1" customHeight="1">
      <c r="AP120" s="124"/>
      <c r="AQ120" s="124"/>
      <c r="AR120" s="124"/>
      <c r="AS120" s="2245"/>
      <c r="AT120" s="2245"/>
      <c r="AV120" s="237"/>
      <c r="AW120" s="124"/>
      <c r="AX120" s="124"/>
      <c r="AY120" s="124"/>
      <c r="AZ120" s="124"/>
      <c r="BA120" s="124"/>
      <c r="BB120" s="124"/>
      <c r="BC120" s="124"/>
      <c r="BD120" s="124"/>
      <c r="BE120" s="124"/>
      <c r="BI120" s="124"/>
      <c r="BJ120" s="238"/>
      <c r="BK120" s="124"/>
      <c r="BL120" s="239" t="str">
        <f t="shared" si="6"/>
        <v/>
      </c>
      <c r="BM120" s="131" t="str">
        <f t="shared" si="3"/>
        <v/>
      </c>
      <c r="BN120" s="131" t="str">
        <f t="shared" si="4"/>
        <v/>
      </c>
      <c r="BO120" s="124"/>
      <c r="BP120" s="129"/>
      <c r="BQ120" s="129"/>
      <c r="BR120" s="124"/>
      <c r="BS120" s="271"/>
      <c r="BT120" s="146" t="str">
        <f t="shared" si="5"/>
        <v/>
      </c>
      <c r="BU120" s="241"/>
      <c r="BV120" s="241"/>
      <c r="BW120" s="241"/>
      <c r="BY120" s="249"/>
      <c r="BZ120" s="249"/>
      <c r="CA120" s="249"/>
      <c r="CB120" s="249"/>
      <c r="CC120" s="249"/>
      <c r="CD120" s="249"/>
      <c r="CE120" s="249"/>
      <c r="CF120" s="129"/>
      <c r="CG120" s="249"/>
      <c r="CH120" s="249"/>
      <c r="CI120" s="249"/>
      <c r="CJ120" s="249"/>
      <c r="CK120" s="249"/>
      <c r="CL120" s="249"/>
      <c r="CM120" s="249"/>
      <c r="CO120" s="233"/>
      <c r="CZ120" s="132">
        <f t="shared" si="7"/>
        <v>11</v>
      </c>
      <c r="DA120" s="124" t="s">
        <v>370</v>
      </c>
      <c r="DB120" s="132">
        <f t="shared" si="8"/>
        <v>37</v>
      </c>
      <c r="DC120" s="124">
        <v>11</v>
      </c>
      <c r="DD120" s="133">
        <f t="shared" si="9"/>
        <v>0</v>
      </c>
      <c r="DE120" s="132" t="str">
        <f t="shared" si="10"/>
        <v/>
      </c>
      <c r="DF120" s="124">
        <v>11</v>
      </c>
      <c r="DH120" s="147">
        <f t="shared" si="17"/>
        <v>0</v>
      </c>
      <c r="DJ120" s="243"/>
      <c r="DK120" s="134"/>
      <c r="DL120" s="243" t="str">
        <f t="shared" si="11"/>
        <v/>
      </c>
      <c r="DM120" s="133" t="str">
        <f t="shared" si="12"/>
        <v/>
      </c>
      <c r="DU120" s="133">
        <v>22</v>
      </c>
      <c r="DW120" s="243">
        <f t="shared" si="13"/>
        <v>0</v>
      </c>
      <c r="DX120" s="133">
        <f t="shared" si="14"/>
        <v>0</v>
      </c>
      <c r="DY120" s="124">
        <v>11</v>
      </c>
      <c r="DZ120" s="134" t="str">
        <f t="shared" si="15"/>
        <v/>
      </c>
      <c r="EA120" s="135">
        <v>45627</v>
      </c>
      <c r="EB120" s="134"/>
      <c r="EL120" s="136">
        <v>43710</v>
      </c>
      <c r="EM120" s="265">
        <f t="shared" si="19"/>
        <v>0</v>
      </c>
      <c r="EN120" s="245">
        <f t="shared" si="18"/>
        <v>0</v>
      </c>
      <c r="EO120" s="246">
        <v>43532</v>
      </c>
      <c r="EP120" s="251">
        <f t="shared" si="16"/>
        <v>0</v>
      </c>
    </row>
    <row r="121" spans="42:147" ht="18" hidden="1" customHeight="1">
      <c r="AP121" s="124"/>
      <c r="AQ121" s="124"/>
      <c r="AR121" s="124"/>
      <c r="AS121" s="124"/>
      <c r="AW121" s="124"/>
      <c r="AX121" s="124"/>
      <c r="AY121" s="124"/>
      <c r="AZ121" s="124"/>
      <c r="BA121" s="124"/>
      <c r="BB121" s="124"/>
      <c r="BC121" s="124"/>
      <c r="BD121" s="275"/>
      <c r="BE121" s="124"/>
      <c r="BI121" s="124"/>
      <c r="BJ121" s="238"/>
      <c r="BK121" s="124"/>
      <c r="BL121" s="239" t="str">
        <f t="shared" si="6"/>
        <v/>
      </c>
      <c r="BM121" s="131" t="str">
        <f t="shared" si="3"/>
        <v/>
      </c>
      <c r="BN121" s="131" t="str">
        <f t="shared" si="4"/>
        <v/>
      </c>
      <c r="BO121" s="124"/>
      <c r="BP121" s="129"/>
      <c r="BQ121" s="129"/>
      <c r="BR121" s="124"/>
      <c r="BS121" s="271"/>
      <c r="BT121" s="146" t="str">
        <f t="shared" si="5"/>
        <v/>
      </c>
      <c r="BU121" s="241"/>
      <c r="BV121" s="241"/>
      <c r="BW121" s="241"/>
      <c r="BY121" s="254"/>
      <c r="BZ121" s="254"/>
      <c r="CA121" s="254"/>
      <c r="CB121" s="254"/>
      <c r="CC121" s="254">
        <v>20</v>
      </c>
      <c r="CE121" s="254"/>
      <c r="CF121" s="250"/>
      <c r="CG121" s="2244" t="str">
        <f>IF(V26="","",IF(V26=20,CG115,IF(V26=30,CG117)))</f>
        <v/>
      </c>
      <c r="CH121" s="2244"/>
      <c r="CI121" s="2244"/>
      <c r="CJ121" s="2244"/>
      <c r="CK121" s="2244"/>
      <c r="CL121" s="2244"/>
      <c r="CM121" s="254"/>
      <c r="CO121" s="233"/>
      <c r="CZ121" s="132">
        <f t="shared" si="7"/>
        <v>12</v>
      </c>
      <c r="DA121" s="124" t="s">
        <v>371</v>
      </c>
      <c r="DB121" s="132">
        <f t="shared" si="8"/>
        <v>38</v>
      </c>
      <c r="DC121" s="124">
        <v>12</v>
      </c>
      <c r="DD121" s="133">
        <f t="shared" si="9"/>
        <v>0</v>
      </c>
      <c r="DE121" s="132" t="str">
        <f t="shared" si="10"/>
        <v/>
      </c>
      <c r="DF121" s="124">
        <v>12</v>
      </c>
      <c r="DH121" s="147">
        <f t="shared" si="17"/>
        <v>0</v>
      </c>
      <c r="DJ121" s="243"/>
      <c r="DK121" s="134"/>
      <c r="DL121" s="243" t="str">
        <f t="shared" si="11"/>
        <v/>
      </c>
      <c r="DM121" s="133" t="str">
        <f t="shared" si="12"/>
        <v/>
      </c>
      <c r="DU121" s="133">
        <v>24</v>
      </c>
      <c r="DW121" s="243">
        <f t="shared" si="13"/>
        <v>0</v>
      </c>
      <c r="DX121" s="133">
        <f t="shared" si="14"/>
        <v>0</v>
      </c>
      <c r="DY121" s="124">
        <v>12</v>
      </c>
      <c r="DZ121" s="134" t="str">
        <f t="shared" si="15"/>
        <v/>
      </c>
      <c r="EA121" s="135">
        <v>45658</v>
      </c>
      <c r="EB121" s="134"/>
      <c r="EJ121" s="244"/>
      <c r="EK121" s="276"/>
      <c r="EL121" s="277">
        <v>43752</v>
      </c>
      <c r="EM121" s="265">
        <f t="shared" si="19"/>
        <v>0</v>
      </c>
      <c r="EN121" s="245">
        <f t="shared" si="18"/>
        <v>0</v>
      </c>
      <c r="EO121" s="246">
        <v>43539</v>
      </c>
      <c r="EP121" s="251">
        <f t="shared" si="16"/>
        <v>0</v>
      </c>
    </row>
    <row r="122" spans="42:147" ht="18" hidden="1" customHeight="1">
      <c r="AP122" s="124"/>
      <c r="AQ122" s="124"/>
      <c r="AR122" s="124"/>
      <c r="AS122" s="275"/>
      <c r="AU122" s="275"/>
      <c r="AV122" s="275"/>
      <c r="AW122" s="275"/>
      <c r="AX122" s="275"/>
      <c r="AY122" s="275"/>
      <c r="AZ122" s="275"/>
      <c r="BA122" s="275"/>
      <c r="BB122" s="275"/>
      <c r="BC122" s="275"/>
      <c r="BD122" s="198" t="str">
        <f>IF(AS117="","","End Date")</f>
        <v/>
      </c>
      <c r="BE122" s="275"/>
      <c r="BF122" s="275"/>
      <c r="BI122" s="124"/>
      <c r="BJ122" s="238"/>
      <c r="BK122" s="124"/>
      <c r="BL122" s="239" t="str">
        <f t="shared" si="6"/>
        <v/>
      </c>
      <c r="BM122" s="131" t="str">
        <f t="shared" si="3"/>
        <v/>
      </c>
      <c r="BN122" s="131" t="str">
        <f t="shared" si="4"/>
        <v/>
      </c>
      <c r="BO122" s="124"/>
      <c r="BP122" s="129"/>
      <c r="BQ122" s="129"/>
      <c r="BR122" s="124"/>
      <c r="BS122" s="271"/>
      <c r="BT122" s="146" t="str">
        <f t="shared" si="5"/>
        <v/>
      </c>
      <c r="BU122" s="241"/>
      <c r="BV122" s="241"/>
      <c r="BW122" s="241"/>
      <c r="BY122" s="254"/>
      <c r="BZ122" s="254"/>
      <c r="CA122" s="254"/>
      <c r="CB122" s="254"/>
      <c r="CC122" s="254">
        <v>30</v>
      </c>
      <c r="CE122" s="254"/>
      <c r="CF122" s="254"/>
      <c r="CG122" s="2244"/>
      <c r="CH122" s="2244"/>
      <c r="CI122" s="2244"/>
      <c r="CJ122" s="2244"/>
      <c r="CK122" s="2244"/>
      <c r="CL122" s="2244"/>
      <c r="CM122" s="254"/>
      <c r="CO122" s="233"/>
      <c r="CZ122" s="132">
        <f t="shared" si="7"/>
        <v>13</v>
      </c>
      <c r="DA122" s="124" t="s">
        <v>372</v>
      </c>
      <c r="DB122" s="132">
        <f t="shared" si="8"/>
        <v>39</v>
      </c>
      <c r="DC122" s="124">
        <v>13</v>
      </c>
      <c r="DD122" s="133">
        <f t="shared" si="9"/>
        <v>0</v>
      </c>
      <c r="DE122" s="132" t="str">
        <f t="shared" si="10"/>
        <v/>
      </c>
      <c r="DF122" s="124">
        <v>13</v>
      </c>
      <c r="DH122" s="147">
        <f t="shared" si="17"/>
        <v>0</v>
      </c>
      <c r="DJ122" s="243"/>
      <c r="DK122" s="134"/>
      <c r="DL122" s="278" t="str">
        <f t="shared" si="11"/>
        <v/>
      </c>
      <c r="DM122" s="133" t="str">
        <f t="shared" si="12"/>
        <v/>
      </c>
      <c r="DN122" s="279"/>
      <c r="DO122" s="279"/>
      <c r="DU122" s="133">
        <v>26</v>
      </c>
      <c r="DW122" s="243">
        <f t="shared" si="13"/>
        <v>0</v>
      </c>
      <c r="DX122" s="133">
        <f t="shared" si="14"/>
        <v>0</v>
      </c>
      <c r="DY122" s="124">
        <v>13</v>
      </c>
      <c r="DZ122" s="134" t="str">
        <f t="shared" si="15"/>
        <v/>
      </c>
      <c r="EA122" s="135">
        <v>45689</v>
      </c>
      <c r="EB122" s="134"/>
      <c r="EJ122" s="244"/>
      <c r="EK122" s="276"/>
      <c r="EL122" s="277">
        <v>43780</v>
      </c>
      <c r="EM122" s="265">
        <f t="shared" si="19"/>
        <v>0</v>
      </c>
      <c r="EN122" s="245">
        <f t="shared" si="18"/>
        <v>0</v>
      </c>
      <c r="EO122" s="246">
        <v>43546</v>
      </c>
      <c r="EP122" s="251">
        <f t="shared" si="16"/>
        <v>0</v>
      </c>
    </row>
    <row r="123" spans="42:147" ht="18" hidden="1" customHeight="1">
      <c r="AP123" s="124"/>
      <c r="AQ123" s="124"/>
      <c r="AR123" s="124"/>
      <c r="AS123" s="198"/>
      <c r="AU123" s="2240"/>
      <c r="AV123" s="2241"/>
      <c r="AW123" s="280"/>
      <c r="AX123" s="275"/>
      <c r="AY123" s="275"/>
      <c r="AZ123" s="275"/>
      <c r="BA123" s="275"/>
      <c r="BB123" s="275"/>
      <c r="BC123" s="275"/>
      <c r="BD123" s="275"/>
      <c r="BE123" s="275"/>
      <c r="BF123" s="275"/>
      <c r="BI123" s="124"/>
      <c r="BJ123" s="238"/>
      <c r="BK123" s="124"/>
      <c r="BL123" s="239" t="str">
        <f t="shared" si="6"/>
        <v/>
      </c>
      <c r="BM123" s="131" t="str">
        <f t="shared" si="3"/>
        <v/>
      </c>
      <c r="BN123" s="131" t="str">
        <f t="shared" si="4"/>
        <v/>
      </c>
      <c r="BO123" s="124"/>
      <c r="BP123" s="129"/>
      <c r="BQ123" s="129"/>
      <c r="BR123" s="124"/>
      <c r="BS123" s="271"/>
      <c r="BT123" s="146" t="str">
        <f t="shared" si="5"/>
        <v/>
      </c>
      <c r="BU123" s="241"/>
      <c r="BV123" s="241"/>
      <c r="BW123" s="241"/>
      <c r="BY123" s="254"/>
      <c r="BZ123" s="254"/>
      <c r="CA123" s="263" t="b">
        <v>0</v>
      </c>
      <c r="CB123" s="254"/>
      <c r="CC123" s="254">
        <v>1</v>
      </c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O123" s="233"/>
      <c r="CZ123" s="132">
        <f t="shared" si="7"/>
        <v>14</v>
      </c>
      <c r="DA123" s="124" t="s">
        <v>373</v>
      </c>
      <c r="DB123" s="132">
        <f t="shared" si="8"/>
        <v>40</v>
      </c>
      <c r="DC123" s="124">
        <v>14</v>
      </c>
      <c r="DD123" s="133">
        <f t="shared" si="9"/>
        <v>0</v>
      </c>
      <c r="DE123" s="132" t="str">
        <f t="shared" si="10"/>
        <v/>
      </c>
      <c r="DF123" s="124">
        <v>14</v>
      </c>
      <c r="DH123" s="147">
        <f t="shared" si="17"/>
        <v>0</v>
      </c>
      <c r="DJ123" s="243"/>
      <c r="DK123" s="134"/>
      <c r="DL123" s="278" t="str">
        <f t="shared" si="11"/>
        <v/>
      </c>
      <c r="DM123" s="133" t="str">
        <f t="shared" si="12"/>
        <v/>
      </c>
      <c r="DN123" s="279"/>
      <c r="DO123" s="279"/>
      <c r="DU123" s="133">
        <v>28</v>
      </c>
      <c r="DW123" s="243">
        <f t="shared" si="13"/>
        <v>0</v>
      </c>
      <c r="DX123" s="133">
        <f t="shared" si="14"/>
        <v>0</v>
      </c>
      <c r="DY123" s="124">
        <v>14</v>
      </c>
      <c r="DZ123" s="134" t="str">
        <f t="shared" si="15"/>
        <v/>
      </c>
      <c r="EA123" s="135">
        <v>45717</v>
      </c>
      <c r="EB123" s="134"/>
      <c r="EJ123" s="244"/>
      <c r="EK123" s="276"/>
      <c r="EL123" s="277">
        <v>43797</v>
      </c>
      <c r="EM123" s="265">
        <f t="shared" si="19"/>
        <v>0</v>
      </c>
      <c r="EN123" s="245">
        <f t="shared" si="18"/>
        <v>0</v>
      </c>
      <c r="EO123" s="246">
        <v>43553</v>
      </c>
      <c r="EP123" s="251">
        <f t="shared" si="16"/>
        <v>0</v>
      </c>
    </row>
    <row r="124" spans="42:147" ht="18" hidden="1" customHeight="1" thickBot="1">
      <c r="AP124" s="124"/>
      <c r="AQ124" s="124"/>
      <c r="AR124" s="124"/>
      <c r="AS124" s="124"/>
      <c r="AV124" s="237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272"/>
      <c r="BI124" s="124"/>
      <c r="BJ124" s="238"/>
      <c r="BK124" s="124"/>
      <c r="BL124" s="239" t="str">
        <f t="shared" si="6"/>
        <v/>
      </c>
      <c r="BM124" s="131" t="str">
        <f t="shared" si="3"/>
        <v/>
      </c>
      <c r="BN124" s="131" t="str">
        <f t="shared" si="4"/>
        <v/>
      </c>
      <c r="BO124" s="124"/>
      <c r="BP124" s="129"/>
      <c r="BQ124" s="129"/>
      <c r="BR124" s="124"/>
      <c r="BS124" s="271"/>
      <c r="BT124" s="146" t="str">
        <f t="shared" si="5"/>
        <v/>
      </c>
      <c r="BU124" s="241"/>
      <c r="BV124" s="241"/>
      <c r="BW124" s="241"/>
      <c r="BY124" s="254"/>
      <c r="BZ124" s="254"/>
      <c r="CA124" s="254"/>
      <c r="CB124" s="254"/>
      <c r="CC124" s="254">
        <v>2</v>
      </c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O124" s="233"/>
      <c r="CZ124" s="132">
        <f t="shared" si="7"/>
        <v>15</v>
      </c>
      <c r="DA124" s="124" t="s">
        <v>374</v>
      </c>
      <c r="DB124" s="132">
        <f t="shared" si="8"/>
        <v>41</v>
      </c>
      <c r="DC124" s="124">
        <v>15</v>
      </c>
      <c r="DD124" s="133">
        <f t="shared" si="9"/>
        <v>0</v>
      </c>
      <c r="DE124" s="132" t="str">
        <f t="shared" si="10"/>
        <v/>
      </c>
      <c r="DF124" s="124">
        <v>15</v>
      </c>
      <c r="DH124" s="147">
        <f t="shared" si="17"/>
        <v>0</v>
      </c>
      <c r="DJ124" s="243"/>
      <c r="DK124" s="134"/>
      <c r="DL124" s="278" t="str">
        <f t="shared" si="11"/>
        <v/>
      </c>
      <c r="DM124" s="133" t="str">
        <f t="shared" si="12"/>
        <v/>
      </c>
      <c r="DN124" s="279"/>
      <c r="DO124" s="279"/>
      <c r="DU124" s="133">
        <v>30</v>
      </c>
      <c r="DW124" s="243">
        <f t="shared" si="13"/>
        <v>0</v>
      </c>
      <c r="DX124" s="133">
        <f t="shared" si="14"/>
        <v>0</v>
      </c>
      <c r="DY124" s="124">
        <v>15</v>
      </c>
      <c r="DZ124" s="134" t="str">
        <f t="shared" si="15"/>
        <v/>
      </c>
      <c r="EA124" s="135">
        <v>45748</v>
      </c>
      <c r="EB124" s="134"/>
      <c r="EJ124" s="244"/>
      <c r="EK124" s="276"/>
      <c r="EL124" s="277">
        <v>43824</v>
      </c>
      <c r="EM124" s="265">
        <f t="shared" si="19"/>
        <v>0</v>
      </c>
      <c r="EN124" s="245">
        <f t="shared" si="18"/>
        <v>0</v>
      </c>
      <c r="EO124" s="246">
        <v>43560</v>
      </c>
      <c r="EP124" s="251">
        <f t="shared" si="16"/>
        <v>0</v>
      </c>
    </row>
    <row r="125" spans="42:147" ht="18" hidden="1" customHeight="1" thickBot="1">
      <c r="AP125" s="124"/>
      <c r="AQ125" s="124"/>
      <c r="AR125" s="124"/>
      <c r="AS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272"/>
      <c r="BI125" s="124"/>
      <c r="BJ125" s="238"/>
      <c r="BK125" s="124"/>
      <c r="BL125" s="239" t="str">
        <f t="shared" si="6"/>
        <v/>
      </c>
      <c r="BM125" s="131" t="str">
        <f t="shared" si="3"/>
        <v/>
      </c>
      <c r="BN125" s="131" t="str">
        <f t="shared" si="4"/>
        <v/>
      </c>
      <c r="BO125" s="124"/>
      <c r="BP125" s="129"/>
      <c r="BQ125" s="129"/>
      <c r="BR125" s="124"/>
      <c r="BS125" s="271"/>
      <c r="BT125" s="146" t="str">
        <f t="shared" si="5"/>
        <v/>
      </c>
      <c r="BU125" s="241"/>
      <c r="BV125" s="241"/>
      <c r="BW125" s="241"/>
      <c r="BY125" s="254"/>
      <c r="BZ125" s="254"/>
      <c r="CA125" s="254"/>
      <c r="CB125" s="254"/>
      <c r="CC125" s="254">
        <v>3</v>
      </c>
      <c r="CD125" s="2264" t="str">
        <f>IF(CH125="",""," Terminal Leave Starts: ")</f>
        <v/>
      </c>
      <c r="CE125" s="2264"/>
      <c r="CF125" s="2264"/>
      <c r="CG125" s="2264"/>
      <c r="CH125" s="2269" t="str">
        <f>IF(V23="","",V20-V23+1)</f>
        <v/>
      </c>
      <c r="CI125" s="2269"/>
      <c r="CJ125" s="2269"/>
      <c r="CK125" s="2269"/>
      <c r="CL125" s="254"/>
      <c r="CM125" s="254"/>
      <c r="CO125" s="233"/>
      <c r="CZ125" s="132">
        <f t="shared" si="7"/>
        <v>16</v>
      </c>
      <c r="DA125" s="124" t="s">
        <v>375</v>
      </c>
      <c r="DB125" s="132">
        <f t="shared" si="8"/>
        <v>44</v>
      </c>
      <c r="DC125" s="124">
        <v>16</v>
      </c>
      <c r="DD125" s="133">
        <f t="shared" si="9"/>
        <v>0</v>
      </c>
      <c r="DE125" s="132" t="str">
        <f t="shared" si="10"/>
        <v/>
      </c>
      <c r="DF125" s="124">
        <v>16</v>
      </c>
      <c r="DH125" s="147">
        <f t="shared" si="17"/>
        <v>0</v>
      </c>
      <c r="DJ125" s="243"/>
      <c r="DK125" s="134"/>
      <c r="DL125" s="278" t="str">
        <f t="shared" si="11"/>
        <v/>
      </c>
      <c r="DM125" s="133" t="str">
        <f t="shared" si="12"/>
        <v/>
      </c>
      <c r="DN125" s="279"/>
      <c r="DO125" s="279"/>
      <c r="DU125" s="133">
        <v>32</v>
      </c>
      <c r="DW125" s="243">
        <f t="shared" si="13"/>
        <v>0</v>
      </c>
      <c r="DX125" s="133">
        <f t="shared" si="14"/>
        <v>0</v>
      </c>
      <c r="DY125" s="124">
        <v>16</v>
      </c>
      <c r="DZ125" s="134" t="str">
        <f t="shared" si="15"/>
        <v/>
      </c>
      <c r="EA125" s="135">
        <v>45778</v>
      </c>
      <c r="EB125" s="134"/>
      <c r="EJ125" s="244"/>
      <c r="EK125" s="276"/>
      <c r="EL125" s="277">
        <v>43831</v>
      </c>
      <c r="EM125" s="265">
        <f t="shared" si="19"/>
        <v>0</v>
      </c>
      <c r="EN125" s="245">
        <f t="shared" si="18"/>
        <v>0</v>
      </c>
      <c r="EO125" s="246">
        <v>43567</v>
      </c>
      <c r="EP125" s="251">
        <f t="shared" si="16"/>
        <v>0</v>
      </c>
    </row>
    <row r="126" spans="42:147" ht="18" hidden="1" customHeight="1">
      <c r="AP126" s="124"/>
      <c r="AQ126" s="124"/>
      <c r="AR126" s="124"/>
      <c r="AS126" s="281"/>
      <c r="AT126" s="281"/>
      <c r="AU126" s="281"/>
      <c r="AV126" s="281"/>
      <c r="AW126" s="281"/>
      <c r="AX126" s="190"/>
      <c r="AY126" s="282"/>
      <c r="AZ126" s="250"/>
      <c r="BA126" s="124"/>
      <c r="BB126" s="124"/>
      <c r="BC126" s="124"/>
      <c r="BD126" s="124"/>
      <c r="BE126" s="124"/>
      <c r="BF126" s="283"/>
      <c r="BI126" s="124"/>
      <c r="BJ126" s="238"/>
      <c r="BK126" s="124"/>
      <c r="BL126" s="239" t="str">
        <f t="shared" si="6"/>
        <v/>
      </c>
      <c r="BM126" s="131" t="str">
        <f t="shared" si="3"/>
        <v/>
      </c>
      <c r="BN126" s="131" t="str">
        <f t="shared" si="4"/>
        <v/>
      </c>
      <c r="BO126" s="124"/>
      <c r="BP126" s="129"/>
      <c r="BQ126" s="129"/>
      <c r="BR126" s="124"/>
      <c r="BS126" s="271"/>
      <c r="BT126" s="146" t="str">
        <f t="shared" si="5"/>
        <v/>
      </c>
      <c r="BU126" s="241"/>
      <c r="BV126" s="241"/>
      <c r="BW126" s="241"/>
      <c r="BY126" s="254"/>
      <c r="BZ126" s="254"/>
      <c r="CA126" s="254"/>
      <c r="CB126" s="254"/>
      <c r="CC126" s="254">
        <v>4</v>
      </c>
      <c r="CD126" s="254"/>
      <c r="CE126" s="254"/>
      <c r="CF126" s="254"/>
      <c r="CG126" s="254"/>
      <c r="CH126" s="254"/>
      <c r="CI126" s="254"/>
      <c r="CJ126" s="254"/>
      <c r="CK126" s="254"/>
      <c r="CL126" s="254"/>
      <c r="CM126" s="254"/>
      <c r="CO126" s="233"/>
      <c r="CZ126" s="132">
        <f t="shared" si="7"/>
        <v>17</v>
      </c>
      <c r="DA126" s="124" t="s">
        <v>376</v>
      </c>
      <c r="DB126" s="132">
        <f t="shared" si="8"/>
        <v>45</v>
      </c>
      <c r="DC126" s="124">
        <v>17</v>
      </c>
      <c r="DD126" s="133">
        <f t="shared" si="9"/>
        <v>0</v>
      </c>
      <c r="DE126" s="132" t="str">
        <f t="shared" si="10"/>
        <v/>
      </c>
      <c r="DF126" s="124">
        <v>17</v>
      </c>
      <c r="DH126" s="147">
        <f t="shared" si="17"/>
        <v>0</v>
      </c>
      <c r="DJ126" s="243"/>
      <c r="DK126" s="134"/>
      <c r="DL126" s="278" t="str">
        <f t="shared" si="11"/>
        <v/>
      </c>
      <c r="DM126" s="133" t="str">
        <f t="shared" si="12"/>
        <v/>
      </c>
      <c r="DN126" s="279"/>
      <c r="DO126" s="279"/>
      <c r="DU126" s="133">
        <v>34</v>
      </c>
      <c r="DW126" s="243">
        <f t="shared" si="13"/>
        <v>0</v>
      </c>
      <c r="DX126" s="133">
        <f t="shared" si="14"/>
        <v>0</v>
      </c>
      <c r="DY126" s="124">
        <v>17</v>
      </c>
      <c r="DZ126" s="134" t="str">
        <f t="shared" si="15"/>
        <v/>
      </c>
      <c r="EA126" s="135">
        <v>45809</v>
      </c>
      <c r="EB126" s="134"/>
      <c r="EJ126" s="244"/>
      <c r="EK126" s="276"/>
      <c r="EL126" s="277">
        <v>43850</v>
      </c>
      <c r="EM126" s="265">
        <f t="shared" si="19"/>
        <v>0</v>
      </c>
      <c r="EN126" s="245">
        <f t="shared" si="18"/>
        <v>0</v>
      </c>
      <c r="EO126" s="246">
        <v>43574</v>
      </c>
      <c r="EP126" s="251">
        <f t="shared" si="16"/>
        <v>0</v>
      </c>
    </row>
    <row r="127" spans="42:147" ht="18" hidden="1" customHeight="1">
      <c r="AP127" s="124"/>
      <c r="AQ127" s="124"/>
      <c r="AR127" s="124"/>
      <c r="AS127" s="124"/>
      <c r="AV127" s="135"/>
      <c r="AW127" s="124"/>
      <c r="AX127" s="124"/>
      <c r="AY127" s="124"/>
      <c r="AZ127" s="124"/>
      <c r="BA127" s="124"/>
      <c r="BB127" s="124"/>
      <c r="BC127" s="124"/>
      <c r="BD127" s="124"/>
      <c r="BE127" s="124"/>
      <c r="BI127" s="124"/>
      <c r="BJ127" s="238"/>
      <c r="BK127" s="124"/>
      <c r="BL127" s="239" t="str">
        <f t="shared" si="6"/>
        <v/>
      </c>
      <c r="BM127" s="131" t="str">
        <f t="shared" si="3"/>
        <v/>
      </c>
      <c r="BN127" s="131" t="str">
        <f t="shared" si="4"/>
        <v/>
      </c>
      <c r="BO127" s="124"/>
      <c r="BP127" s="129"/>
      <c r="BQ127" s="129"/>
      <c r="BR127" s="124"/>
      <c r="BS127" s="271"/>
      <c r="BT127" s="146" t="str">
        <f t="shared" si="5"/>
        <v/>
      </c>
      <c r="BU127" s="241"/>
      <c r="BV127" s="241"/>
      <c r="BW127" s="241"/>
      <c r="CC127" s="254">
        <v>5</v>
      </c>
      <c r="CF127" s="254"/>
      <c r="CO127" s="233"/>
      <c r="CZ127" s="132">
        <f t="shared" si="7"/>
        <v>18</v>
      </c>
      <c r="DA127" s="124" t="s">
        <v>377</v>
      </c>
      <c r="DB127" s="132">
        <f t="shared" si="8"/>
        <v>46</v>
      </c>
      <c r="DC127" s="124">
        <v>18</v>
      </c>
      <c r="DD127" s="133">
        <f t="shared" si="9"/>
        <v>0</v>
      </c>
      <c r="DE127" s="132" t="str">
        <f t="shared" si="10"/>
        <v/>
      </c>
      <c r="DF127" s="124">
        <v>18</v>
      </c>
      <c r="DH127" s="147">
        <f t="shared" si="17"/>
        <v>0</v>
      </c>
      <c r="DJ127" s="243"/>
      <c r="DK127" s="134"/>
      <c r="DL127" s="278" t="str">
        <f t="shared" si="11"/>
        <v/>
      </c>
      <c r="DM127" s="133" t="str">
        <f t="shared" si="12"/>
        <v/>
      </c>
      <c r="DN127" s="279"/>
      <c r="DO127" s="279"/>
      <c r="DU127" s="133">
        <v>36</v>
      </c>
      <c r="DW127" s="243">
        <f t="shared" si="13"/>
        <v>0</v>
      </c>
      <c r="DX127" s="133">
        <f t="shared" si="14"/>
        <v>0</v>
      </c>
      <c r="DY127" s="124">
        <v>18</v>
      </c>
      <c r="DZ127" s="134" t="str">
        <f t="shared" si="15"/>
        <v/>
      </c>
      <c r="EA127" s="135">
        <v>45839</v>
      </c>
      <c r="EB127" s="134"/>
      <c r="EJ127" s="244"/>
      <c r="EK127" s="276"/>
      <c r="EL127" s="277">
        <v>43878</v>
      </c>
      <c r="EM127" s="265">
        <f t="shared" si="19"/>
        <v>0</v>
      </c>
      <c r="EN127" s="245">
        <f t="shared" si="18"/>
        <v>0</v>
      </c>
      <c r="EO127" s="246">
        <v>43581</v>
      </c>
      <c r="EP127" s="251">
        <f t="shared" si="16"/>
        <v>0</v>
      </c>
    </row>
    <row r="128" spans="42:147" ht="18" hidden="1" customHeight="1">
      <c r="AP128" s="124"/>
      <c r="AQ128" s="124"/>
      <c r="AR128" s="124"/>
      <c r="AS128" s="219"/>
      <c r="AU128" s="219"/>
      <c r="AV128" s="219"/>
      <c r="AW128" s="219"/>
      <c r="AX128" s="219"/>
      <c r="AY128" s="219"/>
      <c r="AZ128" s="219"/>
      <c r="BA128" s="124"/>
      <c r="BB128" s="124"/>
      <c r="BC128" s="124"/>
      <c r="BD128" s="124"/>
      <c r="BE128" s="124"/>
      <c r="BI128" s="124"/>
      <c r="BJ128" s="238"/>
      <c r="BK128" s="124"/>
      <c r="BL128" s="239" t="str">
        <f t="shared" si="6"/>
        <v/>
      </c>
      <c r="BM128" s="131" t="str">
        <f t="shared" si="3"/>
        <v/>
      </c>
      <c r="BN128" s="131" t="str">
        <f t="shared" si="4"/>
        <v/>
      </c>
      <c r="BO128" s="124"/>
      <c r="BP128" s="129"/>
      <c r="BQ128" s="129"/>
      <c r="BR128" s="124"/>
      <c r="BS128" s="271"/>
      <c r="BT128" s="146" t="str">
        <f t="shared" si="5"/>
        <v/>
      </c>
      <c r="BU128" s="241"/>
      <c r="BV128" s="241"/>
      <c r="BW128" s="241"/>
      <c r="BY128" s="330"/>
      <c r="BZ128" s="330"/>
      <c r="CA128" s="330"/>
      <c r="CB128" s="330"/>
      <c r="CC128" s="254">
        <v>6</v>
      </c>
      <c r="CD128" s="330"/>
      <c r="CE128" s="330"/>
      <c r="CF128" s="254"/>
      <c r="CG128" s="2260"/>
      <c r="CH128" s="2260"/>
      <c r="CI128" s="2260"/>
      <c r="CJ128" s="2260"/>
      <c r="CK128" s="2260"/>
      <c r="CL128" s="2260"/>
      <c r="CM128" s="2260"/>
      <c r="CO128" s="274"/>
      <c r="CT128" s="273"/>
      <c r="CU128" s="273"/>
      <c r="CW128" s="273"/>
      <c r="CX128" s="273"/>
      <c r="CY128" s="273"/>
      <c r="CZ128" s="132">
        <f t="shared" si="7"/>
        <v>19</v>
      </c>
      <c r="DA128" s="124" t="s">
        <v>378</v>
      </c>
      <c r="DB128" s="132">
        <f t="shared" si="8"/>
        <v>47</v>
      </c>
      <c r="DC128" s="124">
        <v>19</v>
      </c>
      <c r="DD128" s="133">
        <f t="shared" si="9"/>
        <v>0</v>
      </c>
      <c r="DE128" s="132" t="str">
        <f t="shared" si="10"/>
        <v/>
      </c>
      <c r="DF128" s="124">
        <v>19</v>
      </c>
      <c r="DG128" s="273"/>
      <c r="DH128" s="147">
        <f t="shared" si="17"/>
        <v>0</v>
      </c>
      <c r="DJ128" s="243"/>
      <c r="DK128" s="134"/>
      <c r="DL128" s="278" t="str">
        <f t="shared" si="11"/>
        <v/>
      </c>
      <c r="DM128" s="133" t="str">
        <f t="shared" si="12"/>
        <v/>
      </c>
      <c r="DN128" s="279"/>
      <c r="DO128" s="279"/>
      <c r="DU128" s="133">
        <v>38</v>
      </c>
      <c r="DW128" s="243">
        <f t="shared" si="13"/>
        <v>0</v>
      </c>
      <c r="DX128" s="133">
        <f t="shared" si="14"/>
        <v>0</v>
      </c>
      <c r="DY128" s="124">
        <v>19</v>
      </c>
      <c r="DZ128" s="134" t="str">
        <f t="shared" si="15"/>
        <v/>
      </c>
      <c r="EA128" s="135">
        <v>45870</v>
      </c>
      <c r="EB128" s="134"/>
      <c r="EJ128" s="244"/>
      <c r="EK128" s="276"/>
      <c r="EL128" s="277">
        <v>43976</v>
      </c>
      <c r="EM128" s="265">
        <f t="shared" si="19"/>
        <v>0</v>
      </c>
      <c r="EN128" s="245">
        <f t="shared" si="18"/>
        <v>0</v>
      </c>
      <c r="EO128" s="246">
        <v>43588</v>
      </c>
      <c r="EP128" s="251">
        <f t="shared" si="16"/>
        <v>0</v>
      </c>
    </row>
    <row r="129" spans="42:146" ht="18" hidden="1" customHeight="1">
      <c r="AP129" s="124"/>
      <c r="AQ129" s="124"/>
      <c r="AR129" s="124"/>
      <c r="AS129" s="219"/>
      <c r="AU129" s="219"/>
      <c r="AV129" s="219"/>
      <c r="AW129" s="284"/>
      <c r="AX129" s="285"/>
      <c r="AY129" s="275"/>
      <c r="AZ129" s="124"/>
      <c r="BA129" s="124"/>
      <c r="BB129" s="124"/>
      <c r="BC129" s="124"/>
      <c r="BD129" s="124"/>
      <c r="BE129" s="124"/>
      <c r="BI129" s="124"/>
      <c r="BJ129" s="238"/>
      <c r="BK129" s="124"/>
      <c r="BL129" s="239" t="str">
        <f t="shared" si="6"/>
        <v/>
      </c>
      <c r="BM129" s="131" t="str">
        <f t="shared" si="3"/>
        <v/>
      </c>
      <c r="BN129" s="131" t="str">
        <f t="shared" si="4"/>
        <v/>
      </c>
      <c r="BO129" s="124"/>
      <c r="BP129" s="129"/>
      <c r="BQ129" s="129"/>
      <c r="BR129" s="124"/>
      <c r="BS129" s="271"/>
      <c r="BT129" s="146" t="str">
        <f t="shared" si="5"/>
        <v/>
      </c>
      <c r="BU129" s="241"/>
      <c r="BV129" s="241"/>
      <c r="BW129" s="241"/>
      <c r="BY129" s="249"/>
      <c r="BZ129" s="249"/>
      <c r="CA129" s="249"/>
      <c r="CB129" s="249"/>
      <c r="CC129" s="254">
        <v>7</v>
      </c>
      <c r="CD129" s="249"/>
      <c r="CE129" s="249"/>
      <c r="CF129" s="273"/>
      <c r="CG129" s="249"/>
      <c r="CH129" s="249"/>
      <c r="CI129" s="249"/>
      <c r="CJ129" s="249"/>
      <c r="CK129" s="249"/>
      <c r="CL129" s="249"/>
      <c r="CM129" s="249"/>
      <c r="CO129" s="233"/>
      <c r="CZ129" s="132">
        <f t="shared" si="7"/>
        <v>20</v>
      </c>
      <c r="DA129" s="124" t="s">
        <v>379</v>
      </c>
      <c r="DB129" s="132">
        <f t="shared" si="8"/>
        <v>48</v>
      </c>
      <c r="DC129" s="124">
        <v>20</v>
      </c>
      <c r="DD129" s="133">
        <f t="shared" si="9"/>
        <v>0</v>
      </c>
      <c r="DE129" s="132" t="str">
        <f t="shared" si="10"/>
        <v/>
      </c>
      <c r="DF129" s="124">
        <v>20</v>
      </c>
      <c r="DH129" s="147">
        <f t="shared" si="17"/>
        <v>0</v>
      </c>
      <c r="DJ129" s="243"/>
      <c r="DK129" s="134"/>
      <c r="DL129" s="278" t="str">
        <f t="shared" si="11"/>
        <v/>
      </c>
      <c r="DM129" s="133" t="str">
        <f t="shared" si="12"/>
        <v/>
      </c>
      <c r="DN129" s="279"/>
      <c r="DO129" s="279"/>
      <c r="DU129" s="133">
        <v>40</v>
      </c>
      <c r="DW129" s="243">
        <f t="shared" si="13"/>
        <v>0</v>
      </c>
      <c r="DX129" s="133">
        <f t="shared" si="14"/>
        <v>0</v>
      </c>
      <c r="DY129" s="124">
        <v>20</v>
      </c>
      <c r="DZ129" s="134" t="str">
        <f t="shared" si="15"/>
        <v/>
      </c>
      <c r="EA129" s="135">
        <v>45901</v>
      </c>
      <c r="EB129" s="134"/>
      <c r="EJ129" s="244"/>
      <c r="EK129" s="276"/>
      <c r="EL129" s="277">
        <v>43649</v>
      </c>
      <c r="EM129" s="265">
        <f t="shared" si="19"/>
        <v>0</v>
      </c>
      <c r="EN129" s="245">
        <f t="shared" si="18"/>
        <v>0</v>
      </c>
      <c r="EO129" s="246">
        <v>43595</v>
      </c>
      <c r="EP129" s="251">
        <f t="shared" si="16"/>
        <v>0</v>
      </c>
    </row>
    <row r="130" spans="42:146" ht="18" hidden="1" customHeight="1">
      <c r="AP130" s="124"/>
      <c r="AQ130" s="124"/>
      <c r="AR130" s="124"/>
      <c r="AS130" s="219"/>
      <c r="AU130" s="219"/>
      <c r="AV130" s="219"/>
      <c r="AW130" s="269"/>
      <c r="AX130" s="269"/>
      <c r="AY130" s="269"/>
      <c r="AZ130" s="269"/>
      <c r="BA130" s="124"/>
      <c r="BB130" s="124"/>
      <c r="BC130" s="124"/>
      <c r="BD130" s="124"/>
      <c r="BE130" s="124"/>
      <c r="BI130" s="124"/>
      <c r="BJ130" s="238"/>
      <c r="BK130" s="124"/>
      <c r="BL130" s="239" t="str">
        <f t="shared" si="6"/>
        <v/>
      </c>
      <c r="BM130" s="131" t="str">
        <f t="shared" si="3"/>
        <v/>
      </c>
      <c r="BN130" s="131" t="str">
        <f t="shared" si="4"/>
        <v/>
      </c>
      <c r="BO130" s="124"/>
      <c r="BP130" s="129"/>
      <c r="BQ130" s="129"/>
      <c r="BR130" s="124"/>
      <c r="BS130" s="271"/>
      <c r="BT130" s="146" t="str">
        <f t="shared" si="5"/>
        <v/>
      </c>
      <c r="BU130" s="241"/>
      <c r="BV130" s="241"/>
      <c r="BW130" s="241"/>
      <c r="BY130" s="254"/>
      <c r="BZ130" s="254"/>
      <c r="CA130" s="254"/>
      <c r="CB130" s="254"/>
      <c r="CC130" s="254">
        <v>8</v>
      </c>
      <c r="CD130" s="254"/>
      <c r="CE130" s="254"/>
      <c r="CF130" s="129"/>
      <c r="CG130" s="254"/>
      <c r="CH130" s="254"/>
      <c r="CI130" s="254"/>
      <c r="CJ130" s="254"/>
      <c r="CK130" s="254"/>
      <c r="CL130" s="254"/>
      <c r="CM130" s="254"/>
      <c r="CO130" s="233"/>
      <c r="DB130" s="132">
        <f t="shared" si="8"/>
        <v>51</v>
      </c>
      <c r="DC130" s="124">
        <v>21</v>
      </c>
      <c r="DD130" s="133">
        <f t="shared" si="9"/>
        <v>0</v>
      </c>
      <c r="DE130" s="132" t="str">
        <f t="shared" si="10"/>
        <v/>
      </c>
      <c r="DF130" s="124">
        <v>21</v>
      </c>
      <c r="DH130" s="147">
        <f t="shared" si="17"/>
        <v>0</v>
      </c>
      <c r="DJ130" s="243"/>
      <c r="DK130" s="134"/>
      <c r="DL130" s="278" t="str">
        <f t="shared" si="11"/>
        <v/>
      </c>
      <c r="DM130" s="133" t="str">
        <f t="shared" si="12"/>
        <v/>
      </c>
      <c r="DN130" s="279"/>
      <c r="DO130" s="279"/>
      <c r="DU130" s="133">
        <v>42</v>
      </c>
      <c r="DW130" s="243">
        <f t="shared" si="13"/>
        <v>0</v>
      </c>
      <c r="DX130" s="133">
        <f t="shared" si="14"/>
        <v>0</v>
      </c>
      <c r="DY130" s="124">
        <v>21</v>
      </c>
      <c r="DZ130" s="134" t="str">
        <f t="shared" si="15"/>
        <v/>
      </c>
      <c r="EA130" s="135">
        <v>45931</v>
      </c>
      <c r="EB130" s="134"/>
      <c r="EJ130" s="244"/>
      <c r="EK130" s="276"/>
      <c r="EL130" s="277">
        <v>44081</v>
      </c>
      <c r="EM130" s="265">
        <f t="shared" si="19"/>
        <v>0</v>
      </c>
      <c r="EN130" s="245">
        <f t="shared" si="18"/>
        <v>0</v>
      </c>
      <c r="EO130" s="246">
        <v>43602</v>
      </c>
      <c r="EP130" s="251">
        <f t="shared" si="16"/>
        <v>0</v>
      </c>
    </row>
    <row r="131" spans="42:146" ht="18" hidden="1" customHeight="1">
      <c r="AP131" s="124"/>
      <c r="AQ131" s="124"/>
      <c r="AR131" s="124"/>
      <c r="AS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I131" s="124"/>
      <c r="BJ131" s="238"/>
      <c r="BK131" s="124"/>
      <c r="BL131" s="239" t="str">
        <f t="shared" si="6"/>
        <v/>
      </c>
      <c r="BM131" s="131" t="str">
        <f t="shared" si="3"/>
        <v/>
      </c>
      <c r="BN131" s="131" t="str">
        <f t="shared" si="4"/>
        <v/>
      </c>
      <c r="BO131" s="124"/>
      <c r="BP131" s="129"/>
      <c r="BQ131" s="129"/>
      <c r="BR131" s="124"/>
      <c r="BS131" s="271"/>
      <c r="BT131" s="146" t="str">
        <f t="shared" si="5"/>
        <v/>
      </c>
      <c r="BU131" s="241"/>
      <c r="BV131" s="241"/>
      <c r="BW131" s="241"/>
      <c r="BY131" s="254"/>
      <c r="BZ131" s="254"/>
      <c r="CA131" s="254"/>
      <c r="CB131" s="254"/>
      <c r="CC131" s="254">
        <v>9</v>
      </c>
      <c r="CD131" s="254"/>
      <c r="CE131" s="254"/>
      <c r="CF131" s="250"/>
      <c r="CG131" s="254"/>
      <c r="CH131" s="254"/>
      <c r="CI131" s="254"/>
      <c r="CJ131" s="254"/>
      <c r="CK131" s="254"/>
      <c r="CL131" s="254"/>
      <c r="CM131" s="254"/>
      <c r="CO131" s="233"/>
      <c r="DD131" s="133">
        <f t="shared" si="9"/>
        <v>0</v>
      </c>
      <c r="DE131" s="132" t="str">
        <f t="shared" si="10"/>
        <v/>
      </c>
      <c r="DF131" s="124">
        <v>22</v>
      </c>
      <c r="DH131" s="147">
        <f t="shared" si="17"/>
        <v>0</v>
      </c>
      <c r="DJ131" s="243"/>
      <c r="DK131" s="134"/>
      <c r="DL131" s="278" t="str">
        <f t="shared" si="11"/>
        <v/>
      </c>
      <c r="DM131" s="133" t="str">
        <f t="shared" si="12"/>
        <v/>
      </c>
      <c r="DN131" s="279"/>
      <c r="DO131" s="279"/>
      <c r="DU131" s="133">
        <v>44</v>
      </c>
      <c r="DW131" s="243">
        <f t="shared" si="13"/>
        <v>0</v>
      </c>
      <c r="DX131" s="133">
        <f t="shared" si="14"/>
        <v>0</v>
      </c>
      <c r="DY131" s="124">
        <v>22</v>
      </c>
      <c r="DZ131" s="134" t="str">
        <f t="shared" si="15"/>
        <v/>
      </c>
      <c r="EA131" s="135">
        <v>45962</v>
      </c>
      <c r="EB131" s="134"/>
      <c r="EK131" s="244"/>
      <c r="EL131" s="245">
        <v>44116</v>
      </c>
      <c r="EM131" s="265">
        <f t="shared" si="19"/>
        <v>0</v>
      </c>
      <c r="EN131" s="245">
        <f t="shared" si="18"/>
        <v>0</v>
      </c>
      <c r="EO131" s="246">
        <v>43609</v>
      </c>
      <c r="EP131" s="251">
        <f t="shared" si="16"/>
        <v>0</v>
      </c>
    </row>
    <row r="132" spans="42:146" ht="18" hidden="1" customHeight="1">
      <c r="AP132" s="124"/>
      <c r="AQ132" s="124"/>
      <c r="AR132" s="124"/>
      <c r="AS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I132" s="124"/>
      <c r="BJ132" s="238"/>
      <c r="BK132" s="124"/>
      <c r="BL132" s="239" t="str">
        <f t="shared" si="6"/>
        <v/>
      </c>
      <c r="BM132" s="131" t="str">
        <f t="shared" si="3"/>
        <v/>
      </c>
      <c r="BN132" s="131" t="str">
        <f t="shared" si="4"/>
        <v/>
      </c>
      <c r="BO132" s="124"/>
      <c r="BP132" s="129"/>
      <c r="BQ132" s="129"/>
      <c r="BR132" s="124"/>
      <c r="BS132" s="271"/>
      <c r="BT132" s="146" t="str">
        <f t="shared" si="5"/>
        <v/>
      </c>
      <c r="BU132" s="241"/>
      <c r="BV132" s="241"/>
      <c r="BW132" s="241"/>
      <c r="BY132" s="254"/>
      <c r="BZ132" s="254"/>
      <c r="CA132" s="254"/>
      <c r="CB132" s="254"/>
      <c r="CC132" s="254">
        <v>10</v>
      </c>
      <c r="CD132" s="254"/>
      <c r="CE132" s="254"/>
      <c r="CF132" s="254"/>
      <c r="CG132" s="254"/>
      <c r="CH132" s="254"/>
      <c r="CI132" s="254"/>
      <c r="CJ132" s="254"/>
      <c r="CK132" s="254"/>
      <c r="CL132" s="254"/>
      <c r="CM132" s="254"/>
      <c r="CO132" s="233"/>
      <c r="DD132" s="133">
        <f t="shared" si="9"/>
        <v>0</v>
      </c>
      <c r="DE132" s="132" t="str">
        <f t="shared" si="10"/>
        <v/>
      </c>
      <c r="DF132" s="124">
        <v>23</v>
      </c>
      <c r="DH132" s="147">
        <f t="shared" si="17"/>
        <v>0</v>
      </c>
      <c r="DJ132" s="243">
        <f>V4</f>
        <v>0</v>
      </c>
      <c r="DK132" s="134">
        <v>68</v>
      </c>
      <c r="DL132" s="278" t="str">
        <f t="shared" si="11"/>
        <v/>
      </c>
      <c r="DM132" s="133" t="str">
        <f t="shared" si="12"/>
        <v/>
      </c>
      <c r="DN132" s="279"/>
      <c r="DO132" s="279"/>
      <c r="DU132" s="133">
        <v>46</v>
      </c>
      <c r="DW132" s="243">
        <f t="shared" si="13"/>
        <v>0</v>
      </c>
      <c r="DX132" s="133">
        <f t="shared" si="14"/>
        <v>0</v>
      </c>
      <c r="DY132" s="124">
        <v>23</v>
      </c>
      <c r="DZ132" s="134" t="str">
        <f t="shared" si="15"/>
        <v/>
      </c>
      <c r="EA132" s="135">
        <v>45992</v>
      </c>
      <c r="EB132" s="134"/>
      <c r="EK132" s="244"/>
      <c r="EL132" s="245">
        <v>43780</v>
      </c>
      <c r="EM132" s="265">
        <f t="shared" si="19"/>
        <v>0</v>
      </c>
      <c r="EN132" s="245">
        <f t="shared" si="18"/>
        <v>0</v>
      </c>
      <c r="EO132" s="246">
        <v>43616</v>
      </c>
      <c r="EP132" s="251">
        <f t="shared" si="16"/>
        <v>0</v>
      </c>
    </row>
    <row r="133" spans="42:146" ht="18" hidden="1" customHeight="1">
      <c r="AP133" s="124"/>
      <c r="AQ133" s="124"/>
      <c r="AR133" s="124"/>
      <c r="AS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I133" s="124"/>
      <c r="BJ133" s="238"/>
      <c r="BK133" s="124"/>
      <c r="BL133" s="239" t="str">
        <f t="shared" si="6"/>
        <v/>
      </c>
      <c r="BM133" s="131" t="str">
        <f t="shared" si="3"/>
        <v/>
      </c>
      <c r="BN133" s="131" t="str">
        <f t="shared" si="4"/>
        <v/>
      </c>
      <c r="BO133" s="124"/>
      <c r="BP133" s="129"/>
      <c r="BQ133" s="129"/>
      <c r="BR133" s="124"/>
      <c r="BS133" s="271"/>
      <c r="BT133" s="146" t="str">
        <f t="shared" si="5"/>
        <v/>
      </c>
      <c r="BU133" s="241"/>
      <c r="BV133" s="241"/>
      <c r="BW133" s="241"/>
      <c r="BY133" s="254"/>
      <c r="BZ133" s="254"/>
      <c r="CA133" s="254"/>
      <c r="CB133" s="254"/>
      <c r="CC133" s="254">
        <v>11</v>
      </c>
      <c r="CD133" s="254"/>
      <c r="CE133" s="254"/>
      <c r="CF133" s="254"/>
      <c r="CG133" s="254"/>
      <c r="CH133" s="254"/>
      <c r="CI133" s="254"/>
      <c r="CJ133" s="254"/>
      <c r="CK133" s="254"/>
      <c r="CL133" s="254"/>
      <c r="CM133" s="254"/>
      <c r="CO133" s="233"/>
      <c r="DD133" s="133">
        <f t="shared" si="9"/>
        <v>0</v>
      </c>
      <c r="DE133" s="132" t="str">
        <f t="shared" si="10"/>
        <v/>
      </c>
      <c r="DF133" s="124">
        <v>24</v>
      </c>
      <c r="DH133" s="147">
        <f t="shared" si="17"/>
        <v>0</v>
      </c>
      <c r="DI133" s="286">
        <f>P17</f>
        <v>0</v>
      </c>
      <c r="DJ133" s="243">
        <f>IF(V17="",V4,V17)</f>
        <v>0</v>
      </c>
      <c r="DK133" s="134"/>
      <c r="DL133" s="278" t="str">
        <f t="shared" si="11"/>
        <v/>
      </c>
      <c r="DM133" s="133" t="str">
        <f t="shared" si="12"/>
        <v/>
      </c>
      <c r="DN133" s="279"/>
      <c r="DO133" s="279"/>
      <c r="DU133" s="133">
        <v>48</v>
      </c>
      <c r="DW133" s="243">
        <f t="shared" si="13"/>
        <v>0</v>
      </c>
      <c r="DX133" s="133">
        <f t="shared" si="14"/>
        <v>0</v>
      </c>
      <c r="DY133" s="124">
        <v>24</v>
      </c>
      <c r="DZ133" s="134" t="str">
        <f t="shared" si="15"/>
        <v/>
      </c>
      <c r="EA133" s="135">
        <v>46023</v>
      </c>
      <c r="EB133" s="134"/>
      <c r="EK133" s="244"/>
      <c r="EL133" s="245">
        <v>43795</v>
      </c>
      <c r="EM133" s="265">
        <f t="shared" si="19"/>
        <v>0</v>
      </c>
      <c r="EN133" s="245">
        <f t="shared" si="18"/>
        <v>0</v>
      </c>
      <c r="EO133" s="246">
        <v>43623</v>
      </c>
      <c r="EP133" s="251">
        <f t="shared" si="16"/>
        <v>0</v>
      </c>
    </row>
    <row r="134" spans="42:146" ht="18" hidden="1" customHeight="1">
      <c r="AP134" s="124"/>
      <c r="AQ134" s="124"/>
      <c r="AR134" s="124"/>
      <c r="AS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I134" s="124"/>
      <c r="BJ134" s="238"/>
      <c r="BK134" s="124"/>
      <c r="BL134" s="239" t="str">
        <f t="shared" si="6"/>
        <v/>
      </c>
      <c r="BM134" s="131" t="str">
        <f t="shared" si="3"/>
        <v/>
      </c>
      <c r="BN134" s="131" t="str">
        <f t="shared" si="4"/>
        <v/>
      </c>
      <c r="BO134" s="124"/>
      <c r="BP134" s="129"/>
      <c r="BQ134" s="129"/>
      <c r="BR134" s="124"/>
      <c r="BS134" s="271"/>
      <c r="BT134" s="146" t="str">
        <f t="shared" si="5"/>
        <v/>
      </c>
      <c r="BU134" s="241"/>
      <c r="BV134" s="241"/>
      <c r="BW134" s="241"/>
      <c r="BY134" s="254"/>
      <c r="BZ134" s="254"/>
      <c r="CA134" s="254"/>
      <c r="CB134" s="254"/>
      <c r="CC134" s="254">
        <v>12</v>
      </c>
      <c r="CD134" s="254"/>
      <c r="CE134" s="254"/>
      <c r="CF134" s="254"/>
      <c r="CG134" s="254"/>
      <c r="CH134" s="254"/>
      <c r="CI134" s="254"/>
      <c r="CJ134" s="254"/>
      <c r="CK134" s="254"/>
      <c r="CL134" s="254"/>
      <c r="CM134" s="254"/>
      <c r="CO134" s="233"/>
      <c r="DD134" s="133">
        <f t="shared" si="9"/>
        <v>0</v>
      </c>
      <c r="DE134" s="132" t="str">
        <f t="shared" si="10"/>
        <v/>
      </c>
      <c r="DF134" s="124">
        <v>25</v>
      </c>
      <c r="DH134" s="147">
        <f t="shared" si="17"/>
        <v>0</v>
      </c>
      <c r="DJ134" s="124">
        <f>DATEDIF(DJ132,DJ133,"m")</f>
        <v>0</v>
      </c>
      <c r="DK134" s="134"/>
      <c r="DL134" s="278" t="str">
        <f t="shared" si="11"/>
        <v/>
      </c>
      <c r="DM134" s="133" t="str">
        <f t="shared" si="12"/>
        <v/>
      </c>
      <c r="DN134" s="279"/>
      <c r="DO134" s="279"/>
      <c r="DU134" s="133">
        <v>50</v>
      </c>
      <c r="DW134" s="243">
        <f t="shared" si="13"/>
        <v>0</v>
      </c>
      <c r="DX134" s="133">
        <f t="shared" si="14"/>
        <v>0</v>
      </c>
      <c r="DY134" s="124">
        <v>25</v>
      </c>
      <c r="DZ134" s="134" t="str">
        <f t="shared" si="15"/>
        <v/>
      </c>
      <c r="EA134" s="135">
        <v>46054</v>
      </c>
      <c r="EB134" s="134"/>
      <c r="EK134" s="244"/>
      <c r="EL134" s="245">
        <v>43824</v>
      </c>
      <c r="EM134" s="265">
        <f t="shared" si="19"/>
        <v>0</v>
      </c>
      <c r="EN134" s="245">
        <f t="shared" si="18"/>
        <v>0</v>
      </c>
      <c r="EO134" s="246">
        <v>43630</v>
      </c>
      <c r="EP134" s="251">
        <f t="shared" si="16"/>
        <v>0</v>
      </c>
    </row>
    <row r="135" spans="42:146" ht="18" hidden="1" customHeight="1">
      <c r="AP135" s="124"/>
      <c r="AQ135" s="124"/>
      <c r="AR135" s="124"/>
      <c r="AS135" s="129"/>
      <c r="AU135" s="287"/>
      <c r="AV135" s="287"/>
      <c r="AW135" s="288"/>
      <c r="AX135" s="289"/>
      <c r="AY135" s="124"/>
      <c r="AZ135" s="124"/>
      <c r="BA135" s="124"/>
      <c r="BB135" s="124"/>
      <c r="BC135" s="124"/>
      <c r="BD135" s="124"/>
      <c r="BE135" s="124"/>
      <c r="BI135" s="124"/>
      <c r="BJ135" s="238"/>
      <c r="BK135" s="124"/>
      <c r="BL135" s="239" t="str">
        <f t="shared" si="6"/>
        <v/>
      </c>
      <c r="BM135" s="131" t="str">
        <f t="shared" si="3"/>
        <v/>
      </c>
      <c r="BN135" s="131" t="str">
        <f t="shared" si="4"/>
        <v/>
      </c>
      <c r="BO135" s="124"/>
      <c r="BP135" s="129"/>
      <c r="BQ135" s="129"/>
      <c r="BR135" s="124"/>
      <c r="BS135" s="271"/>
      <c r="BT135" s="146" t="str">
        <f t="shared" si="5"/>
        <v/>
      </c>
      <c r="BU135" s="241"/>
      <c r="BV135" s="241"/>
      <c r="BW135" s="241"/>
      <c r="BY135" s="254"/>
      <c r="BZ135" s="254"/>
      <c r="CA135" s="254"/>
      <c r="CB135" s="254"/>
      <c r="CC135" s="254">
        <v>13</v>
      </c>
      <c r="CD135" s="254"/>
      <c r="CE135" s="254"/>
      <c r="CF135" s="254"/>
      <c r="CG135" s="254"/>
      <c r="CH135" s="254"/>
      <c r="CI135" s="254"/>
      <c r="CJ135" s="254"/>
      <c r="CK135" s="254"/>
      <c r="CL135" s="254"/>
      <c r="CM135" s="254"/>
      <c r="CO135" s="233"/>
      <c r="CQ135" s="290"/>
      <c r="DD135" s="133">
        <f t="shared" si="9"/>
        <v>0</v>
      </c>
      <c r="DE135" s="132" t="str">
        <f t="shared" si="10"/>
        <v/>
      </c>
      <c r="DF135" s="124">
        <v>26</v>
      </c>
      <c r="DH135" s="147">
        <f t="shared" si="17"/>
        <v>0</v>
      </c>
      <c r="DJ135" s="243"/>
      <c r="DK135" s="134"/>
      <c r="DL135" s="278" t="str">
        <f t="shared" si="11"/>
        <v/>
      </c>
      <c r="DM135" s="133" t="str">
        <f t="shared" si="12"/>
        <v/>
      </c>
      <c r="DN135" s="279"/>
      <c r="DO135" s="279"/>
      <c r="DU135" s="133">
        <v>52</v>
      </c>
      <c r="DW135" s="243">
        <f t="shared" si="13"/>
        <v>0</v>
      </c>
      <c r="DX135" s="133">
        <f t="shared" si="14"/>
        <v>0</v>
      </c>
      <c r="DY135" s="124">
        <v>26</v>
      </c>
      <c r="DZ135" s="134" t="str">
        <f t="shared" si="15"/>
        <v/>
      </c>
      <c r="EA135" s="135">
        <v>46082</v>
      </c>
      <c r="EB135" s="134"/>
      <c r="EK135" s="244"/>
      <c r="EL135" s="245">
        <v>44197</v>
      </c>
      <c r="EM135" s="265">
        <f t="shared" si="19"/>
        <v>0</v>
      </c>
      <c r="EN135" s="245">
        <f t="shared" si="18"/>
        <v>0</v>
      </c>
      <c r="EO135" s="246">
        <v>43637</v>
      </c>
      <c r="EP135" s="251">
        <f t="shared" si="16"/>
        <v>0</v>
      </c>
    </row>
    <row r="136" spans="42:146" ht="18" hidden="1" customHeight="1">
      <c r="AP136" s="124"/>
      <c r="AQ136" s="124"/>
      <c r="AR136" s="124"/>
      <c r="AS136" s="129"/>
      <c r="AU136" s="287"/>
      <c r="AV136" s="287"/>
      <c r="AW136" s="288"/>
      <c r="AX136" s="289"/>
      <c r="AY136" s="124"/>
      <c r="AZ136" s="124"/>
      <c r="BA136" s="124"/>
      <c r="BB136" s="124"/>
      <c r="BC136" s="124"/>
      <c r="BD136" s="124"/>
      <c r="BE136" s="124"/>
      <c r="BI136" s="124"/>
      <c r="BJ136" s="238"/>
      <c r="BK136" s="124"/>
      <c r="BL136" s="239" t="str">
        <f t="shared" si="6"/>
        <v/>
      </c>
      <c r="BM136" s="131" t="str">
        <f t="shared" si="3"/>
        <v/>
      </c>
      <c r="BN136" s="131" t="str">
        <f t="shared" si="4"/>
        <v/>
      </c>
      <c r="BO136" s="124"/>
      <c r="BP136" s="129"/>
      <c r="BQ136" s="129"/>
      <c r="BR136" s="124"/>
      <c r="BS136" s="271"/>
      <c r="BT136" s="146" t="str">
        <f t="shared" si="5"/>
        <v/>
      </c>
      <c r="BU136" s="241"/>
      <c r="BV136" s="241"/>
      <c r="BW136" s="241"/>
      <c r="CC136" s="254">
        <v>14</v>
      </c>
      <c r="CF136" s="254"/>
      <c r="CO136" s="233"/>
      <c r="CQ136" s="291"/>
      <c r="DD136" s="133">
        <f t="shared" si="9"/>
        <v>0</v>
      </c>
      <c r="DE136" s="132" t="str">
        <f t="shared" si="10"/>
        <v/>
      </c>
      <c r="DF136" s="124">
        <v>27</v>
      </c>
      <c r="DH136" s="147">
        <f t="shared" si="17"/>
        <v>0</v>
      </c>
      <c r="DJ136" s="243"/>
      <c r="DK136" s="134"/>
      <c r="DL136" s="278" t="str">
        <f t="shared" si="11"/>
        <v/>
      </c>
      <c r="DM136" s="133" t="str">
        <f t="shared" si="12"/>
        <v/>
      </c>
      <c r="DN136" s="279"/>
      <c r="DO136" s="279"/>
      <c r="DU136" s="133">
        <v>54</v>
      </c>
      <c r="DW136" s="243">
        <f t="shared" si="13"/>
        <v>0</v>
      </c>
      <c r="DX136" s="133">
        <f t="shared" si="14"/>
        <v>0</v>
      </c>
      <c r="DY136" s="124">
        <v>27</v>
      </c>
      <c r="DZ136" s="134" t="str">
        <f t="shared" si="15"/>
        <v/>
      </c>
      <c r="EA136" s="135">
        <v>46113</v>
      </c>
      <c r="EB136" s="134"/>
      <c r="EK136" s="244"/>
      <c r="EL136" s="245">
        <v>44214</v>
      </c>
      <c r="EM136" s="265">
        <f t="shared" si="19"/>
        <v>0</v>
      </c>
      <c r="EN136" s="245">
        <f t="shared" si="18"/>
        <v>0</v>
      </c>
      <c r="EO136" s="246">
        <v>43644</v>
      </c>
      <c r="EP136" s="251">
        <f t="shared" si="16"/>
        <v>0</v>
      </c>
    </row>
    <row r="137" spans="42:146" ht="18" hidden="1" customHeight="1">
      <c r="AP137" s="124"/>
      <c r="AQ137" s="124"/>
      <c r="AR137" s="124"/>
      <c r="AS137" s="129"/>
      <c r="AU137" s="292"/>
      <c r="AV137" s="292"/>
      <c r="AW137" s="288"/>
      <c r="AX137" s="129"/>
      <c r="AY137" s="124"/>
      <c r="AZ137" s="124"/>
      <c r="BA137" s="124"/>
      <c r="BB137" s="124"/>
      <c r="BC137" s="124"/>
      <c r="BD137" s="124"/>
      <c r="BE137" s="124"/>
      <c r="BI137" s="124"/>
      <c r="BJ137" s="238"/>
      <c r="BK137" s="124"/>
      <c r="BL137" s="239" t="str">
        <f t="shared" si="6"/>
        <v/>
      </c>
      <c r="BM137" s="131" t="str">
        <f t="shared" si="3"/>
        <v/>
      </c>
      <c r="BN137" s="131" t="str">
        <f t="shared" si="4"/>
        <v/>
      </c>
      <c r="BO137" s="124"/>
      <c r="BP137" s="129"/>
      <c r="BQ137" s="129"/>
      <c r="BR137" s="124"/>
      <c r="BS137" s="271"/>
      <c r="BT137" s="146" t="str">
        <f t="shared" si="5"/>
        <v/>
      </c>
      <c r="BU137" s="241"/>
      <c r="BV137" s="241"/>
      <c r="BW137" s="241"/>
      <c r="BY137" s="330"/>
      <c r="BZ137" s="330"/>
      <c r="CA137" s="330"/>
      <c r="CB137" s="330"/>
      <c r="CC137" s="254">
        <v>15</v>
      </c>
      <c r="CD137" s="330"/>
      <c r="CE137" s="330"/>
      <c r="CF137" s="254"/>
      <c r="CG137" s="2260"/>
      <c r="CH137" s="2260"/>
      <c r="CI137" s="2260"/>
      <c r="CJ137" s="2260"/>
      <c r="CK137" s="2260"/>
      <c r="CL137" s="2260"/>
      <c r="CM137" s="2260"/>
      <c r="CO137" s="233"/>
      <c r="CQ137" s="293"/>
      <c r="DD137" s="133">
        <f t="shared" si="9"/>
        <v>0</v>
      </c>
      <c r="DE137" s="132" t="str">
        <f t="shared" si="10"/>
        <v/>
      </c>
      <c r="DF137" s="124">
        <v>28</v>
      </c>
      <c r="DH137" s="147">
        <f t="shared" si="17"/>
        <v>0</v>
      </c>
      <c r="DJ137" s="243"/>
      <c r="DK137" s="134"/>
      <c r="DL137" s="278" t="str">
        <f t="shared" si="11"/>
        <v/>
      </c>
      <c r="DM137" s="133" t="str">
        <f t="shared" si="12"/>
        <v/>
      </c>
      <c r="DN137" s="279"/>
      <c r="DO137" s="279"/>
      <c r="DU137" s="133">
        <v>56</v>
      </c>
      <c r="DW137" s="243">
        <f t="shared" si="13"/>
        <v>0</v>
      </c>
      <c r="DX137" s="133">
        <f t="shared" si="14"/>
        <v>0</v>
      </c>
      <c r="DY137" s="124">
        <v>28</v>
      </c>
      <c r="DZ137" s="134" t="str">
        <f t="shared" si="15"/>
        <v/>
      </c>
      <c r="EA137" s="135">
        <v>46143</v>
      </c>
      <c r="EB137" s="134"/>
      <c r="EK137" s="244"/>
      <c r="EL137" s="245">
        <v>44242</v>
      </c>
      <c r="EM137" s="265">
        <f t="shared" si="19"/>
        <v>0</v>
      </c>
      <c r="EN137" s="245">
        <f t="shared" si="18"/>
        <v>0</v>
      </c>
      <c r="EO137" s="246">
        <v>43651</v>
      </c>
      <c r="EP137" s="251">
        <f t="shared" si="16"/>
        <v>0</v>
      </c>
    </row>
    <row r="138" spans="42:146" ht="18" hidden="1" customHeight="1">
      <c r="AP138" s="124"/>
      <c r="AQ138" s="124"/>
      <c r="AR138" s="124"/>
      <c r="AS138" s="129"/>
      <c r="AU138" s="292"/>
      <c r="AV138" s="292"/>
      <c r="AW138" s="288"/>
      <c r="AX138" s="129"/>
      <c r="AY138" s="124"/>
      <c r="AZ138" s="124"/>
      <c r="BA138" s="124"/>
      <c r="BB138" s="124"/>
      <c r="BC138" s="124"/>
      <c r="BD138" s="124"/>
      <c r="BE138" s="124"/>
      <c r="BI138" s="124"/>
      <c r="BJ138" s="238"/>
      <c r="BK138" s="124"/>
      <c r="BL138" s="239" t="str">
        <f t="shared" si="6"/>
        <v/>
      </c>
      <c r="BM138" s="131" t="str">
        <f t="shared" si="3"/>
        <v/>
      </c>
      <c r="BN138" s="131" t="str">
        <f t="shared" si="4"/>
        <v/>
      </c>
      <c r="BO138" s="124"/>
      <c r="BP138" s="129"/>
      <c r="BQ138" s="129"/>
      <c r="BR138" s="124"/>
      <c r="BS138" s="271"/>
      <c r="BT138" s="146" t="str">
        <f t="shared" si="5"/>
        <v/>
      </c>
      <c r="BU138" s="241"/>
      <c r="BV138" s="241"/>
      <c r="BW138" s="241"/>
      <c r="BY138" s="249"/>
      <c r="BZ138" s="249"/>
      <c r="CA138" s="249"/>
      <c r="CB138" s="249"/>
      <c r="CC138" s="254">
        <v>16</v>
      </c>
      <c r="CD138" s="249"/>
      <c r="CE138" s="249"/>
      <c r="CF138" s="254"/>
      <c r="CG138" s="249"/>
      <c r="CH138" s="249"/>
      <c r="CI138" s="249"/>
      <c r="CJ138" s="249"/>
      <c r="CK138" s="249"/>
      <c r="CL138" s="249"/>
      <c r="CM138" s="249"/>
      <c r="CO138" s="233"/>
      <c r="CQ138" s="290"/>
      <c r="DD138" s="133">
        <f t="shared" si="9"/>
        <v>0</v>
      </c>
      <c r="DE138" s="132" t="str">
        <f t="shared" si="10"/>
        <v/>
      </c>
      <c r="DF138" s="124">
        <v>29</v>
      </c>
      <c r="DH138" s="147">
        <f t="shared" si="17"/>
        <v>0</v>
      </c>
      <c r="DJ138" s="243"/>
      <c r="DK138" s="134"/>
      <c r="DL138" s="278" t="str">
        <f t="shared" si="11"/>
        <v/>
      </c>
      <c r="DM138" s="133" t="str">
        <f t="shared" si="12"/>
        <v/>
      </c>
      <c r="DN138" s="279"/>
      <c r="DO138" s="279"/>
      <c r="DU138" s="133">
        <v>58</v>
      </c>
      <c r="DW138" s="243">
        <f t="shared" si="13"/>
        <v>0</v>
      </c>
      <c r="DX138" s="133">
        <f t="shared" si="14"/>
        <v>0</v>
      </c>
      <c r="DY138" s="124">
        <v>29</v>
      </c>
      <c r="DZ138" s="134" t="str">
        <f t="shared" si="15"/>
        <v/>
      </c>
      <c r="EA138" s="135">
        <v>46174</v>
      </c>
      <c r="EB138" s="134"/>
      <c r="EK138" s="244"/>
      <c r="EL138" s="245">
        <v>44347</v>
      </c>
      <c r="EM138" s="265">
        <f t="shared" si="19"/>
        <v>0</v>
      </c>
      <c r="EN138" s="245">
        <f t="shared" si="18"/>
        <v>0</v>
      </c>
      <c r="EO138" s="246">
        <v>43658</v>
      </c>
      <c r="EP138" s="251">
        <f t="shared" si="16"/>
        <v>0</v>
      </c>
    </row>
    <row r="139" spans="42:146" ht="18" hidden="1" customHeight="1">
      <c r="AP139" s="124"/>
      <c r="AQ139" s="124"/>
      <c r="AR139" s="124"/>
      <c r="AS139" s="198"/>
      <c r="AU139" s="150"/>
      <c r="AV139" s="150"/>
      <c r="AW139" s="150"/>
      <c r="AX139" s="129"/>
      <c r="AY139" s="124"/>
      <c r="AZ139" s="124"/>
      <c r="BA139" s="124"/>
      <c r="BB139" s="124"/>
      <c r="BC139" s="124"/>
      <c r="BD139" s="124"/>
      <c r="BE139" s="124"/>
      <c r="BI139" s="124"/>
      <c r="BJ139" s="238"/>
      <c r="BK139" s="124"/>
      <c r="BL139" s="239" t="str">
        <f t="shared" si="6"/>
        <v/>
      </c>
      <c r="BM139" s="131" t="str">
        <f t="shared" si="3"/>
        <v/>
      </c>
      <c r="BN139" s="131" t="str">
        <f t="shared" si="4"/>
        <v/>
      </c>
      <c r="BO139" s="124"/>
      <c r="BP139" s="129"/>
      <c r="BQ139" s="129"/>
      <c r="BR139" s="124"/>
      <c r="BS139" s="271"/>
      <c r="BT139" s="146" t="str">
        <f t="shared" si="5"/>
        <v/>
      </c>
      <c r="BU139" s="241"/>
      <c r="BV139" s="241"/>
      <c r="BW139" s="241"/>
      <c r="BY139" s="254"/>
      <c r="BZ139" s="254"/>
      <c r="CA139" s="254"/>
      <c r="CB139" s="254"/>
      <c r="CC139" s="254">
        <v>17</v>
      </c>
      <c r="CD139" s="254"/>
      <c r="CE139" s="254"/>
      <c r="CG139" s="254"/>
      <c r="CH139" s="254"/>
      <c r="CI139" s="254"/>
      <c r="CJ139" s="254"/>
      <c r="CK139" s="254"/>
      <c r="CL139" s="254"/>
      <c r="CM139" s="254"/>
      <c r="CO139" s="233"/>
      <c r="CQ139" s="291"/>
      <c r="DD139" s="133">
        <f t="shared" si="9"/>
        <v>0</v>
      </c>
      <c r="DE139" s="132" t="str">
        <f t="shared" si="10"/>
        <v/>
      </c>
      <c r="DF139" s="124">
        <v>30</v>
      </c>
      <c r="DH139" s="147">
        <f t="shared" si="17"/>
        <v>0</v>
      </c>
      <c r="DJ139" s="243"/>
      <c r="DK139" s="134"/>
      <c r="DL139" s="278" t="str">
        <f t="shared" si="11"/>
        <v/>
      </c>
      <c r="DM139" s="133" t="str">
        <f t="shared" si="12"/>
        <v/>
      </c>
      <c r="DN139" s="279"/>
      <c r="DO139" s="279"/>
      <c r="DU139" s="133">
        <v>60</v>
      </c>
      <c r="DW139" s="243">
        <f t="shared" si="13"/>
        <v>0</v>
      </c>
      <c r="DX139" s="133">
        <f t="shared" si="14"/>
        <v>0</v>
      </c>
      <c r="DY139" s="124">
        <v>30</v>
      </c>
      <c r="DZ139" s="134" t="str">
        <f t="shared" si="15"/>
        <v/>
      </c>
      <c r="EA139" s="135">
        <v>46204</v>
      </c>
      <c r="EB139" s="134"/>
      <c r="EK139" s="244"/>
      <c r="EL139" s="245">
        <v>44382</v>
      </c>
      <c r="EM139" s="265">
        <f t="shared" si="19"/>
        <v>0</v>
      </c>
      <c r="EN139" s="245">
        <f t="shared" si="18"/>
        <v>0</v>
      </c>
      <c r="EO139" s="246">
        <v>43665</v>
      </c>
      <c r="EP139" s="251">
        <f t="shared" si="16"/>
        <v>0</v>
      </c>
    </row>
    <row r="140" spans="42:146" ht="18" hidden="1" customHeight="1">
      <c r="AP140" s="124"/>
      <c r="AQ140" s="124"/>
      <c r="AR140" s="124"/>
      <c r="AS140" s="153"/>
      <c r="AT140" s="153"/>
      <c r="AU140" s="153"/>
      <c r="AV140" s="153"/>
      <c r="AW140" s="152"/>
      <c r="AX140" s="124"/>
      <c r="AY140" s="124"/>
      <c r="AZ140" s="124"/>
      <c r="BA140" s="124"/>
      <c r="BB140" s="124"/>
      <c r="BC140" s="124"/>
      <c r="BD140" s="124"/>
      <c r="BE140" s="124"/>
      <c r="BI140" s="124"/>
      <c r="BJ140" s="238"/>
      <c r="BK140" s="124"/>
      <c r="BL140" s="239" t="str">
        <f t="shared" si="6"/>
        <v/>
      </c>
      <c r="BM140" s="131" t="str">
        <f t="shared" si="3"/>
        <v/>
      </c>
      <c r="BN140" s="131" t="str">
        <f t="shared" si="4"/>
        <v/>
      </c>
      <c r="BO140" s="124"/>
      <c r="BP140" s="129"/>
      <c r="BQ140" s="129"/>
      <c r="BR140" s="124"/>
      <c r="BS140" s="271"/>
      <c r="BT140" s="146" t="str">
        <f t="shared" si="5"/>
        <v/>
      </c>
      <c r="BU140" s="241"/>
      <c r="BV140" s="241"/>
      <c r="BW140" s="241"/>
      <c r="BY140" s="254"/>
      <c r="BZ140" s="254"/>
      <c r="CA140" s="254"/>
      <c r="CB140" s="254"/>
      <c r="CC140" s="254">
        <v>18</v>
      </c>
      <c r="CD140" s="254"/>
      <c r="CE140" s="254"/>
      <c r="CG140" s="254"/>
      <c r="CH140" s="254"/>
      <c r="CI140" s="254"/>
      <c r="CJ140" s="254"/>
      <c r="CK140" s="254"/>
      <c r="CL140" s="254"/>
      <c r="CM140" s="254"/>
      <c r="CO140" s="233"/>
      <c r="CQ140" s="293"/>
      <c r="DD140" s="133">
        <f t="shared" si="9"/>
        <v>0</v>
      </c>
      <c r="DE140" s="132" t="str">
        <f t="shared" si="10"/>
        <v/>
      </c>
      <c r="DF140" s="124">
        <v>31</v>
      </c>
      <c r="DH140" s="147">
        <f t="shared" si="17"/>
        <v>0</v>
      </c>
      <c r="DJ140" s="243"/>
      <c r="DK140" s="134"/>
      <c r="DL140" s="278" t="str">
        <f t="shared" si="11"/>
        <v/>
      </c>
      <c r="DM140" s="133" t="str">
        <f t="shared" si="12"/>
        <v/>
      </c>
      <c r="DN140" s="279"/>
      <c r="DO140" s="279"/>
      <c r="DU140" s="133">
        <v>62</v>
      </c>
      <c r="DW140" s="243">
        <f t="shared" si="13"/>
        <v>0</v>
      </c>
      <c r="DX140" s="133">
        <f t="shared" si="14"/>
        <v>0</v>
      </c>
      <c r="DY140" s="124">
        <v>31</v>
      </c>
      <c r="DZ140" s="134" t="str">
        <f t="shared" si="15"/>
        <v/>
      </c>
      <c r="EA140" s="135">
        <v>46235</v>
      </c>
      <c r="EB140" s="134"/>
      <c r="EK140" s="244"/>
      <c r="EL140" s="245">
        <v>44445</v>
      </c>
      <c r="EM140" s="265">
        <f t="shared" si="19"/>
        <v>0</v>
      </c>
      <c r="EN140" s="245">
        <f t="shared" si="18"/>
        <v>0</v>
      </c>
      <c r="EO140" s="246">
        <v>43672</v>
      </c>
      <c r="EP140" s="251">
        <f t="shared" si="16"/>
        <v>0</v>
      </c>
    </row>
    <row r="141" spans="42:146" ht="18" hidden="1" customHeight="1">
      <c r="AP141" s="124"/>
      <c r="AQ141" s="124"/>
      <c r="AR141" s="124"/>
      <c r="AS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I141" s="124"/>
      <c r="BJ141" s="238"/>
      <c r="BK141" s="124"/>
      <c r="BL141" s="239" t="str">
        <f t="shared" si="6"/>
        <v/>
      </c>
      <c r="BM141" s="131" t="str">
        <f t="shared" si="3"/>
        <v/>
      </c>
      <c r="BN141" s="131" t="str">
        <f t="shared" si="4"/>
        <v/>
      </c>
      <c r="BO141" s="124"/>
      <c r="BP141" s="129"/>
      <c r="BQ141" s="129"/>
      <c r="BR141" s="124"/>
      <c r="BS141" s="271"/>
      <c r="BT141" s="146" t="str">
        <f t="shared" si="5"/>
        <v/>
      </c>
      <c r="BU141" s="241"/>
      <c r="BV141" s="241"/>
      <c r="BW141" s="241"/>
      <c r="BY141" s="254"/>
      <c r="BZ141" s="254"/>
      <c r="CA141" s="254"/>
      <c r="CB141" s="254"/>
      <c r="CC141" s="254">
        <v>19</v>
      </c>
      <c r="CD141" s="254"/>
      <c r="CE141" s="254"/>
      <c r="CG141" s="254"/>
      <c r="CH141" s="254"/>
      <c r="CI141" s="254"/>
      <c r="CJ141" s="254"/>
      <c r="CK141" s="254"/>
      <c r="CL141" s="254"/>
      <c r="CM141" s="254"/>
      <c r="CO141" s="233"/>
      <c r="CQ141" s="290"/>
      <c r="DD141" s="133">
        <f t="shared" si="9"/>
        <v>0</v>
      </c>
      <c r="DE141" s="132" t="str">
        <f t="shared" si="10"/>
        <v/>
      </c>
      <c r="DF141" s="124">
        <v>32</v>
      </c>
      <c r="DH141" s="147">
        <f t="shared" si="17"/>
        <v>0</v>
      </c>
      <c r="DJ141" s="243"/>
      <c r="DK141" s="134"/>
      <c r="DL141" s="278" t="str">
        <f t="shared" si="11"/>
        <v/>
      </c>
      <c r="DM141" s="133" t="str">
        <f t="shared" si="12"/>
        <v/>
      </c>
      <c r="DN141" s="279"/>
      <c r="DO141" s="279"/>
      <c r="DU141" s="133">
        <v>64</v>
      </c>
      <c r="DW141" s="243">
        <f t="shared" si="13"/>
        <v>0</v>
      </c>
      <c r="DX141" s="133">
        <f t="shared" si="14"/>
        <v>0</v>
      </c>
      <c r="DY141" s="124">
        <v>32</v>
      </c>
      <c r="DZ141" s="134" t="str">
        <f t="shared" si="15"/>
        <v/>
      </c>
      <c r="EA141" s="135">
        <v>46266</v>
      </c>
      <c r="EB141" s="134"/>
      <c r="EL141" s="136">
        <v>44480</v>
      </c>
      <c r="EM141" s="265">
        <f t="shared" si="19"/>
        <v>0</v>
      </c>
      <c r="EN141" s="245">
        <f t="shared" si="18"/>
        <v>0</v>
      </c>
      <c r="EO141" s="246">
        <v>43679</v>
      </c>
      <c r="EP141" s="251">
        <f t="shared" si="16"/>
        <v>0</v>
      </c>
    </row>
    <row r="142" spans="42:146" ht="18" hidden="1" customHeight="1">
      <c r="AP142" s="124"/>
      <c r="AQ142" s="124"/>
      <c r="AR142" s="124"/>
      <c r="AS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I142" s="124"/>
      <c r="BJ142" s="238"/>
      <c r="BK142" s="124"/>
      <c r="BL142" s="239" t="str">
        <f t="shared" si="6"/>
        <v/>
      </c>
      <c r="BM142" s="131" t="str">
        <f t="shared" ref="BM142:BM158" si="20">IF(P73="","",DU142)</f>
        <v/>
      </c>
      <c r="BN142" s="131" t="str">
        <f t="shared" ref="BN142:BN158" si="21">BM142</f>
        <v/>
      </c>
      <c r="BO142" s="124"/>
      <c r="BP142" s="129"/>
      <c r="BQ142" s="129"/>
      <c r="BR142" s="124"/>
      <c r="BS142" s="271"/>
      <c r="BT142" s="146" t="str">
        <f t="shared" ref="BT142:BT158" si="22">IF(P73="","",2)</f>
        <v/>
      </c>
      <c r="BU142" s="241"/>
      <c r="BV142" s="241"/>
      <c r="BW142" s="241"/>
      <c r="BY142" s="254"/>
      <c r="BZ142" s="254"/>
      <c r="CA142" s="254"/>
      <c r="CB142" s="254"/>
      <c r="CC142" s="254">
        <v>21</v>
      </c>
      <c r="CD142" s="254"/>
      <c r="CE142" s="254"/>
      <c r="CG142" s="254"/>
      <c r="CH142" s="254"/>
      <c r="CI142" s="254"/>
      <c r="CJ142" s="254"/>
      <c r="CK142" s="254"/>
      <c r="CL142" s="254"/>
      <c r="CM142" s="254"/>
      <c r="CO142" s="233"/>
      <c r="CQ142" s="291"/>
      <c r="DD142" s="133">
        <f t="shared" si="9"/>
        <v>0</v>
      </c>
      <c r="DE142" s="132" t="str">
        <f t="shared" si="10"/>
        <v/>
      </c>
      <c r="DF142" s="124">
        <v>33</v>
      </c>
      <c r="DH142" s="147">
        <f t="shared" si="17"/>
        <v>0</v>
      </c>
      <c r="DJ142" s="243"/>
      <c r="DK142" s="134"/>
      <c r="DL142" s="278" t="str">
        <f t="shared" si="11"/>
        <v/>
      </c>
      <c r="DM142" s="133" t="str">
        <f t="shared" si="12"/>
        <v/>
      </c>
      <c r="DN142" s="279"/>
      <c r="DO142" s="279"/>
      <c r="DU142" s="133">
        <v>66</v>
      </c>
      <c r="DW142" s="243">
        <f t="shared" si="13"/>
        <v>0</v>
      </c>
      <c r="DX142" s="133">
        <f t="shared" si="14"/>
        <v>0</v>
      </c>
      <c r="DY142" s="124">
        <v>33</v>
      </c>
      <c r="DZ142" s="134" t="str">
        <f t="shared" si="15"/>
        <v/>
      </c>
      <c r="EA142" s="135">
        <v>46296</v>
      </c>
      <c r="EB142" s="134"/>
      <c r="EL142" s="136">
        <v>44511</v>
      </c>
      <c r="EM142" s="265">
        <f t="shared" si="19"/>
        <v>0</v>
      </c>
      <c r="EN142" s="245">
        <f t="shared" si="18"/>
        <v>0</v>
      </c>
      <c r="EO142" s="246">
        <v>43686</v>
      </c>
      <c r="EP142" s="251">
        <f t="shared" si="16"/>
        <v>0</v>
      </c>
    </row>
    <row r="143" spans="42:146" ht="18" hidden="1" customHeight="1">
      <c r="AP143" s="124"/>
      <c r="AQ143" s="124"/>
      <c r="AR143" s="124"/>
      <c r="AS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I143" s="124"/>
      <c r="BJ143" s="238"/>
      <c r="BK143" s="124"/>
      <c r="BL143" s="239" t="str">
        <f t="shared" si="6"/>
        <v/>
      </c>
      <c r="BM143" s="131" t="str">
        <f t="shared" si="20"/>
        <v/>
      </c>
      <c r="BN143" s="131" t="str">
        <f t="shared" si="21"/>
        <v/>
      </c>
      <c r="BO143" s="124"/>
      <c r="BP143" s="129"/>
      <c r="BQ143" s="129"/>
      <c r="BR143" s="124"/>
      <c r="BS143" s="271"/>
      <c r="BT143" s="146" t="str">
        <f t="shared" si="22"/>
        <v/>
      </c>
      <c r="BU143" s="241"/>
      <c r="BV143" s="241"/>
      <c r="BW143" s="241"/>
      <c r="BY143" s="254"/>
      <c r="BZ143" s="254"/>
      <c r="CA143" s="254"/>
      <c r="CB143" s="254"/>
      <c r="CC143" s="254">
        <v>22</v>
      </c>
      <c r="CD143" s="254"/>
      <c r="CE143" s="254"/>
      <c r="CG143" s="254"/>
      <c r="CH143" s="254"/>
      <c r="CI143" s="254"/>
      <c r="CJ143" s="254"/>
      <c r="CK143" s="254"/>
      <c r="CL143" s="254"/>
      <c r="CM143" s="254"/>
      <c r="CO143" s="233"/>
      <c r="CQ143" s="294"/>
      <c r="DD143" s="133">
        <f t="shared" ref="DD143:DD163" si="23">DD142</f>
        <v>0</v>
      </c>
      <c r="DE143" s="132" t="str">
        <f t="shared" ref="DE143:DE163" si="24">IF(DF143&gt;DD143,"",DE142+1)</f>
        <v/>
      </c>
      <c r="DF143" s="124">
        <v>34</v>
      </c>
      <c r="DH143" s="147">
        <f t="shared" si="17"/>
        <v>0</v>
      </c>
      <c r="DJ143" s="243"/>
      <c r="DK143" s="134"/>
      <c r="DL143" s="278" t="str">
        <f t="shared" si="11"/>
        <v/>
      </c>
      <c r="DM143" s="133" t="str">
        <f t="shared" si="12"/>
        <v/>
      </c>
      <c r="DN143" s="279"/>
      <c r="DO143" s="279"/>
      <c r="DU143" s="133">
        <v>68</v>
      </c>
      <c r="DW143" s="243">
        <f t="shared" si="13"/>
        <v>0</v>
      </c>
      <c r="DX143" s="133">
        <f t="shared" si="14"/>
        <v>0</v>
      </c>
      <c r="DY143" s="124">
        <v>34</v>
      </c>
      <c r="DZ143" s="134" t="str">
        <f t="shared" si="15"/>
        <v/>
      </c>
      <c r="EA143" s="135">
        <v>46327</v>
      </c>
      <c r="EB143" s="134"/>
      <c r="EL143" s="136">
        <v>44525</v>
      </c>
      <c r="EM143" s="265">
        <f t="shared" si="19"/>
        <v>0</v>
      </c>
      <c r="EN143" s="245">
        <f t="shared" si="18"/>
        <v>0</v>
      </c>
      <c r="EO143" s="246">
        <v>43693</v>
      </c>
      <c r="EP143" s="251">
        <f t="shared" si="16"/>
        <v>0</v>
      </c>
    </row>
    <row r="144" spans="42:146" ht="18" hidden="1" customHeight="1">
      <c r="AP144" s="124"/>
      <c r="AQ144" s="124"/>
      <c r="AR144" s="124"/>
      <c r="AS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I144" s="124"/>
      <c r="BJ144" s="238"/>
      <c r="BK144" s="124"/>
      <c r="BL144" s="239" t="str">
        <f t="shared" si="6"/>
        <v/>
      </c>
      <c r="BM144" s="131" t="str">
        <f t="shared" si="20"/>
        <v/>
      </c>
      <c r="BN144" s="131" t="str">
        <f t="shared" si="21"/>
        <v/>
      </c>
      <c r="BO144" s="124"/>
      <c r="BP144" s="129"/>
      <c r="BQ144" s="129"/>
      <c r="BR144" s="124"/>
      <c r="BS144" s="271"/>
      <c r="BT144" s="146" t="str">
        <f t="shared" si="22"/>
        <v/>
      </c>
      <c r="BU144" s="241"/>
      <c r="BV144" s="241"/>
      <c r="BW144" s="241"/>
      <c r="BY144" s="254"/>
      <c r="BZ144" s="254"/>
      <c r="CA144" s="254"/>
      <c r="CB144" s="254"/>
      <c r="CC144" s="254">
        <v>23</v>
      </c>
      <c r="CD144" s="254"/>
      <c r="CE144" s="254"/>
      <c r="CG144" s="254"/>
      <c r="CH144" s="254"/>
      <c r="CI144" s="254"/>
      <c r="CJ144" s="254"/>
      <c r="CK144" s="254"/>
      <c r="CL144" s="254"/>
      <c r="CM144" s="254"/>
      <c r="CO144" s="233"/>
      <c r="CQ144" s="291"/>
      <c r="DD144" s="133">
        <f t="shared" si="23"/>
        <v>0</v>
      </c>
      <c r="DE144" s="132" t="str">
        <f t="shared" si="24"/>
        <v/>
      </c>
      <c r="DF144" s="124">
        <v>35</v>
      </c>
      <c r="DH144" s="147">
        <f t="shared" ref="DH144:DH175" si="25">DH143</f>
        <v>0</v>
      </c>
      <c r="DJ144" s="243"/>
      <c r="DK144" s="134"/>
      <c r="DL144" s="278" t="str">
        <f t="shared" si="11"/>
        <v/>
      </c>
      <c r="DM144" s="133" t="str">
        <f t="shared" si="12"/>
        <v/>
      </c>
      <c r="DN144" s="279"/>
      <c r="DO144" s="279"/>
      <c r="DU144" s="133">
        <v>70</v>
      </c>
      <c r="DW144" s="243">
        <f t="shared" si="13"/>
        <v>0</v>
      </c>
      <c r="DX144" s="133">
        <f t="shared" si="14"/>
        <v>0</v>
      </c>
      <c r="DY144" s="124">
        <v>35</v>
      </c>
      <c r="DZ144" s="134" t="str">
        <f t="shared" si="15"/>
        <v/>
      </c>
      <c r="EA144" s="135">
        <v>46357</v>
      </c>
      <c r="EB144" s="134"/>
      <c r="EL144" s="136">
        <v>44554</v>
      </c>
      <c r="EM144" s="265">
        <f t="shared" si="19"/>
        <v>0</v>
      </c>
      <c r="EN144" s="245">
        <f t="shared" si="18"/>
        <v>0</v>
      </c>
      <c r="EO144" s="246">
        <v>43700</v>
      </c>
      <c r="EP144" s="251">
        <f t="shared" si="16"/>
        <v>0</v>
      </c>
    </row>
    <row r="145" spans="2:146" ht="18" hidden="1" customHeight="1">
      <c r="AP145" s="124"/>
      <c r="AQ145" s="124"/>
      <c r="AR145" s="124"/>
      <c r="AS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I145" s="124"/>
      <c r="BJ145" s="238"/>
      <c r="BK145" s="124"/>
      <c r="BL145" s="239" t="str">
        <f t="shared" si="6"/>
        <v/>
      </c>
      <c r="BM145" s="131" t="str">
        <f t="shared" si="20"/>
        <v/>
      </c>
      <c r="BN145" s="131" t="str">
        <f t="shared" si="21"/>
        <v/>
      </c>
      <c r="BO145" s="124"/>
      <c r="BP145" s="129"/>
      <c r="BQ145" s="129"/>
      <c r="BR145" s="124"/>
      <c r="BS145" s="271"/>
      <c r="BT145" s="146" t="str">
        <f t="shared" si="22"/>
        <v/>
      </c>
      <c r="BU145" s="241"/>
      <c r="BV145" s="241"/>
      <c r="BW145" s="241"/>
      <c r="BY145" s="254"/>
      <c r="BZ145" s="254"/>
      <c r="CA145" s="254"/>
      <c r="CB145" s="254"/>
      <c r="CC145" s="254">
        <v>24</v>
      </c>
      <c r="CD145" s="254"/>
      <c r="CE145" s="254"/>
      <c r="CG145" s="254"/>
      <c r="CH145" s="254"/>
      <c r="CI145" s="254"/>
      <c r="CJ145" s="254"/>
      <c r="CK145" s="254"/>
      <c r="CL145" s="254"/>
      <c r="CM145" s="254"/>
      <c r="CO145" s="233"/>
      <c r="CQ145" s="293"/>
      <c r="DD145" s="133">
        <f t="shared" si="23"/>
        <v>0</v>
      </c>
      <c r="DE145" s="132" t="str">
        <f t="shared" si="24"/>
        <v/>
      </c>
      <c r="DF145" s="124">
        <v>36</v>
      </c>
      <c r="DH145" s="147">
        <f t="shared" si="25"/>
        <v>0</v>
      </c>
      <c r="DJ145" s="243"/>
      <c r="DK145" s="134"/>
      <c r="DL145" s="278" t="str">
        <f t="shared" si="11"/>
        <v/>
      </c>
      <c r="DM145" s="133" t="str">
        <f t="shared" si="12"/>
        <v/>
      </c>
      <c r="DN145" s="279"/>
      <c r="DO145" s="279"/>
      <c r="DU145" s="133">
        <v>72</v>
      </c>
      <c r="DW145" s="243">
        <f t="shared" si="13"/>
        <v>0</v>
      </c>
      <c r="DX145" s="133">
        <f t="shared" si="14"/>
        <v>0</v>
      </c>
      <c r="DY145" s="124">
        <v>36</v>
      </c>
      <c r="DZ145" s="134" t="str">
        <f t="shared" si="15"/>
        <v/>
      </c>
      <c r="EA145" s="135">
        <v>46388</v>
      </c>
      <c r="EB145" s="134"/>
      <c r="EL145" s="136">
        <v>44561</v>
      </c>
      <c r="EM145" s="265">
        <f t="shared" si="19"/>
        <v>0</v>
      </c>
      <c r="EN145" s="245">
        <f t="shared" si="18"/>
        <v>0</v>
      </c>
      <c r="EO145" s="246">
        <v>43707</v>
      </c>
      <c r="EP145" s="251">
        <f t="shared" si="16"/>
        <v>0</v>
      </c>
    </row>
    <row r="146" spans="2:146" ht="18" hidden="1" customHeight="1">
      <c r="AP146" s="124"/>
      <c r="AQ146" s="124"/>
      <c r="AR146" s="124"/>
      <c r="AS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I146" s="124"/>
      <c r="BJ146" s="238"/>
      <c r="BK146" s="124"/>
      <c r="BL146" s="239" t="str">
        <f t="shared" si="6"/>
        <v/>
      </c>
      <c r="BM146" s="131" t="str">
        <f t="shared" si="20"/>
        <v/>
      </c>
      <c r="BN146" s="131" t="str">
        <f t="shared" si="21"/>
        <v/>
      </c>
      <c r="BO146" s="124"/>
      <c r="BP146" s="129"/>
      <c r="BQ146" s="129"/>
      <c r="BR146" s="124"/>
      <c r="BS146" s="271"/>
      <c r="BT146" s="146" t="str">
        <f t="shared" si="22"/>
        <v/>
      </c>
      <c r="BU146" s="241"/>
      <c r="BV146" s="241"/>
      <c r="BW146" s="241"/>
      <c r="BY146" s="330"/>
      <c r="BZ146" s="330"/>
      <c r="CA146" s="330"/>
      <c r="CB146" s="330"/>
      <c r="CC146" s="254">
        <v>25</v>
      </c>
      <c r="CD146" s="330"/>
      <c r="CE146" s="330"/>
      <c r="CG146" s="2260"/>
      <c r="CH146" s="2260"/>
      <c r="CI146" s="2260"/>
      <c r="CJ146" s="2260"/>
      <c r="CK146" s="2260"/>
      <c r="CL146" s="2260"/>
      <c r="CM146" s="2260"/>
      <c r="CO146" s="233"/>
      <c r="CQ146" s="294"/>
      <c r="DD146" s="133">
        <f t="shared" si="23"/>
        <v>0</v>
      </c>
      <c r="DE146" s="132" t="str">
        <f t="shared" si="24"/>
        <v/>
      </c>
      <c r="DF146" s="124">
        <v>37</v>
      </c>
      <c r="DH146" s="147">
        <f t="shared" si="25"/>
        <v>0</v>
      </c>
      <c r="DJ146" s="243"/>
      <c r="DK146" s="134"/>
      <c r="DL146" s="278" t="str">
        <f t="shared" si="11"/>
        <v/>
      </c>
      <c r="DM146" s="133" t="str">
        <f t="shared" si="12"/>
        <v/>
      </c>
      <c r="DN146" s="279"/>
      <c r="DO146" s="279"/>
      <c r="DU146" s="133">
        <v>74</v>
      </c>
      <c r="DW146" s="243">
        <f t="shared" si="13"/>
        <v>0</v>
      </c>
      <c r="DX146" s="133">
        <f t="shared" si="14"/>
        <v>0</v>
      </c>
      <c r="DY146" s="124">
        <v>37</v>
      </c>
      <c r="DZ146" s="134" t="str">
        <f t="shared" si="15"/>
        <v/>
      </c>
      <c r="EA146" s="135">
        <v>46419</v>
      </c>
      <c r="EB146" s="134"/>
      <c r="EL146" s="136">
        <v>44578</v>
      </c>
      <c r="EM146" s="265">
        <f t="shared" si="19"/>
        <v>0</v>
      </c>
      <c r="EN146" s="245">
        <f t="shared" si="18"/>
        <v>0</v>
      </c>
      <c r="EO146" s="246">
        <v>43714</v>
      </c>
      <c r="EP146" s="251">
        <f t="shared" si="16"/>
        <v>0</v>
      </c>
    </row>
    <row r="147" spans="2:146" ht="18" hidden="1" customHeight="1">
      <c r="AP147" s="124"/>
      <c r="AQ147" s="124"/>
      <c r="AR147" s="124"/>
      <c r="AS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I147" s="124"/>
      <c r="BJ147" s="238"/>
      <c r="BK147" s="124"/>
      <c r="BL147" s="239" t="str">
        <f t="shared" si="6"/>
        <v/>
      </c>
      <c r="BM147" s="131" t="str">
        <f t="shared" si="20"/>
        <v/>
      </c>
      <c r="BN147" s="131" t="str">
        <f t="shared" si="21"/>
        <v/>
      </c>
      <c r="BO147" s="124"/>
      <c r="BP147" s="129"/>
      <c r="BQ147" s="129"/>
      <c r="BR147" s="124"/>
      <c r="BS147" s="271"/>
      <c r="BT147" s="146" t="str">
        <f t="shared" si="22"/>
        <v/>
      </c>
      <c r="BU147" s="241"/>
      <c r="BV147" s="241"/>
      <c r="BW147" s="241"/>
      <c r="BY147" s="249"/>
      <c r="BZ147" s="249"/>
      <c r="CA147" s="249"/>
      <c r="CB147" s="249"/>
      <c r="CC147" s="254">
        <v>26</v>
      </c>
      <c r="CD147" s="249"/>
      <c r="CE147" s="249"/>
      <c r="CG147" s="249"/>
      <c r="CH147" s="249"/>
      <c r="CI147" s="249"/>
      <c r="CJ147" s="249"/>
      <c r="CK147" s="249"/>
      <c r="CL147" s="249"/>
      <c r="CM147" s="249"/>
      <c r="CO147" s="233"/>
      <c r="CQ147" s="291"/>
      <c r="DD147" s="133">
        <f t="shared" si="23"/>
        <v>0</v>
      </c>
      <c r="DE147" s="132" t="str">
        <f t="shared" si="24"/>
        <v/>
      </c>
      <c r="DF147" s="124">
        <v>38</v>
      </c>
      <c r="DH147" s="147">
        <f t="shared" si="25"/>
        <v>0</v>
      </c>
      <c r="DJ147" s="243"/>
      <c r="DK147" s="134"/>
      <c r="DL147" s="278" t="str">
        <f t="shared" si="11"/>
        <v/>
      </c>
      <c r="DM147" s="133" t="str">
        <f t="shared" si="12"/>
        <v/>
      </c>
      <c r="DN147" s="279"/>
      <c r="DO147" s="279"/>
      <c r="DU147" s="133">
        <v>76</v>
      </c>
      <c r="DW147" s="243">
        <f t="shared" si="13"/>
        <v>0</v>
      </c>
      <c r="DX147" s="133">
        <f t="shared" si="14"/>
        <v>0</v>
      </c>
      <c r="DY147" s="124">
        <v>38</v>
      </c>
      <c r="DZ147" s="134" t="str">
        <f t="shared" si="15"/>
        <v/>
      </c>
      <c r="EA147" s="135">
        <v>46447</v>
      </c>
      <c r="EB147" s="134"/>
      <c r="EL147" s="136">
        <v>44613</v>
      </c>
      <c r="EM147" s="265">
        <f t="shared" si="19"/>
        <v>0</v>
      </c>
      <c r="EN147" s="245">
        <f t="shared" si="18"/>
        <v>0</v>
      </c>
      <c r="EO147" s="246">
        <v>43721</v>
      </c>
      <c r="EP147" s="251">
        <f t="shared" si="16"/>
        <v>0</v>
      </c>
    </row>
    <row r="148" spans="2:146" ht="18" hidden="1" customHeight="1">
      <c r="AP148" s="124"/>
      <c r="AQ148" s="124"/>
      <c r="AR148" s="124"/>
      <c r="AS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I148" s="124"/>
      <c r="BJ148" s="238"/>
      <c r="BK148" s="124"/>
      <c r="BL148" s="239" t="str">
        <f t="shared" si="6"/>
        <v/>
      </c>
      <c r="BM148" s="131" t="str">
        <f t="shared" si="20"/>
        <v/>
      </c>
      <c r="BN148" s="131" t="str">
        <f t="shared" si="21"/>
        <v/>
      </c>
      <c r="BO148" s="124"/>
      <c r="BP148" s="129"/>
      <c r="BQ148" s="129"/>
      <c r="BR148" s="124"/>
      <c r="BS148" s="271"/>
      <c r="BT148" s="146" t="str">
        <f t="shared" si="22"/>
        <v/>
      </c>
      <c r="BU148" s="241"/>
      <c r="BV148" s="241"/>
      <c r="BW148" s="241"/>
      <c r="BY148" s="254"/>
      <c r="BZ148" s="254"/>
      <c r="CA148" s="254"/>
      <c r="CB148" s="254"/>
      <c r="CC148" s="254">
        <v>27</v>
      </c>
      <c r="CD148" s="254"/>
      <c r="CE148" s="254"/>
      <c r="CG148" s="254"/>
      <c r="CH148" s="254"/>
      <c r="CI148" s="254"/>
      <c r="CJ148" s="254"/>
      <c r="CK148" s="254"/>
      <c r="CL148" s="254"/>
      <c r="CM148" s="254"/>
      <c r="CO148" s="233"/>
      <c r="CQ148" s="293"/>
      <c r="DD148" s="133">
        <f t="shared" si="23"/>
        <v>0</v>
      </c>
      <c r="DE148" s="132" t="str">
        <f t="shared" si="24"/>
        <v/>
      </c>
      <c r="DF148" s="124">
        <v>39</v>
      </c>
      <c r="DH148" s="147">
        <f t="shared" si="25"/>
        <v>0</v>
      </c>
      <c r="DJ148" s="243"/>
      <c r="DK148" s="134"/>
      <c r="DL148" s="278" t="str">
        <f t="shared" si="11"/>
        <v/>
      </c>
      <c r="DM148" s="133" t="str">
        <f t="shared" si="12"/>
        <v/>
      </c>
      <c r="DN148" s="279"/>
      <c r="DO148" s="279"/>
      <c r="DU148" s="133">
        <v>78</v>
      </c>
      <c r="DW148" s="243">
        <f t="shared" si="13"/>
        <v>0</v>
      </c>
      <c r="DX148" s="133">
        <f t="shared" si="14"/>
        <v>0</v>
      </c>
      <c r="DY148" s="124">
        <v>39</v>
      </c>
      <c r="DZ148" s="134" t="str">
        <f t="shared" si="15"/>
        <v/>
      </c>
      <c r="EA148" s="135">
        <v>46478</v>
      </c>
      <c r="EB148" s="134"/>
      <c r="EL148" s="136">
        <v>44711</v>
      </c>
      <c r="EM148" s="265">
        <f t="shared" si="19"/>
        <v>0</v>
      </c>
      <c r="EN148" s="245">
        <f t="shared" si="18"/>
        <v>0</v>
      </c>
      <c r="EO148" s="246">
        <v>43728</v>
      </c>
      <c r="EP148" s="251">
        <f t="shared" si="16"/>
        <v>0</v>
      </c>
    </row>
    <row r="149" spans="2:146" ht="18" hidden="1" customHeight="1">
      <c r="AP149" s="124"/>
      <c r="AQ149" s="124"/>
      <c r="AR149" s="124"/>
      <c r="AS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I149" s="124"/>
      <c r="BJ149" s="238"/>
      <c r="BK149" s="124"/>
      <c r="BL149" s="239" t="str">
        <f t="shared" si="6"/>
        <v/>
      </c>
      <c r="BM149" s="131" t="str">
        <f t="shared" si="20"/>
        <v/>
      </c>
      <c r="BN149" s="131" t="str">
        <f t="shared" si="21"/>
        <v/>
      </c>
      <c r="BO149" s="124"/>
      <c r="BP149" s="129"/>
      <c r="BQ149" s="129"/>
      <c r="BR149" s="124"/>
      <c r="BS149" s="271"/>
      <c r="BT149" s="146" t="str">
        <f t="shared" si="22"/>
        <v/>
      </c>
      <c r="BU149" s="241"/>
      <c r="BV149" s="241"/>
      <c r="BW149" s="241"/>
      <c r="BY149" s="254"/>
      <c r="BZ149" s="254"/>
      <c r="CA149" s="254"/>
      <c r="CB149" s="254"/>
      <c r="CC149" s="254">
        <v>28</v>
      </c>
      <c r="CD149" s="254"/>
      <c r="CE149" s="254"/>
      <c r="CG149" s="254"/>
      <c r="CH149" s="254"/>
      <c r="CI149" s="254"/>
      <c r="CJ149" s="254"/>
      <c r="CK149" s="254"/>
      <c r="CL149" s="254"/>
      <c r="CM149" s="254"/>
      <c r="CO149" s="233"/>
      <c r="CQ149" s="293"/>
      <c r="DD149" s="133">
        <f t="shared" si="23"/>
        <v>0</v>
      </c>
      <c r="DE149" s="132" t="str">
        <f t="shared" si="24"/>
        <v/>
      </c>
      <c r="DF149" s="124">
        <v>40</v>
      </c>
      <c r="DH149" s="147">
        <f t="shared" si="25"/>
        <v>0</v>
      </c>
      <c r="DJ149" s="243"/>
      <c r="DK149" s="134"/>
      <c r="DL149" s="278" t="str">
        <f t="shared" si="11"/>
        <v/>
      </c>
      <c r="DM149" s="133" t="str">
        <f t="shared" si="12"/>
        <v/>
      </c>
      <c r="DN149" s="279"/>
      <c r="DO149" s="279"/>
      <c r="DU149" s="133">
        <v>80</v>
      </c>
      <c r="DW149" s="243">
        <f t="shared" si="13"/>
        <v>0</v>
      </c>
      <c r="DX149" s="133">
        <f t="shared" si="14"/>
        <v>0</v>
      </c>
      <c r="DY149" s="124">
        <v>40</v>
      </c>
      <c r="DZ149" s="134" t="str">
        <f t="shared" si="15"/>
        <v/>
      </c>
      <c r="EA149" s="135">
        <v>46508</v>
      </c>
      <c r="EB149" s="134"/>
      <c r="EL149" s="136">
        <v>44746</v>
      </c>
      <c r="EM149" s="265">
        <f t="shared" si="19"/>
        <v>0</v>
      </c>
      <c r="EN149" s="245">
        <f t="shared" si="18"/>
        <v>0</v>
      </c>
      <c r="EO149" s="246">
        <v>43735</v>
      </c>
      <c r="EP149" s="251">
        <f t="shared" si="16"/>
        <v>0</v>
      </c>
    </row>
    <row r="150" spans="2:146" ht="18" hidden="1" customHeight="1">
      <c r="AP150" s="124"/>
      <c r="AQ150" s="124"/>
      <c r="AR150" s="124"/>
      <c r="AS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I150" s="124"/>
      <c r="BJ150" s="238"/>
      <c r="BK150" s="124"/>
      <c r="BL150" s="239" t="str">
        <f t="shared" si="6"/>
        <v/>
      </c>
      <c r="BM150" s="131" t="str">
        <f t="shared" si="20"/>
        <v/>
      </c>
      <c r="BN150" s="131" t="str">
        <f t="shared" si="21"/>
        <v/>
      </c>
      <c r="BO150" s="124"/>
      <c r="BP150" s="129"/>
      <c r="BQ150" s="129"/>
      <c r="BR150" s="124"/>
      <c r="BS150" s="271"/>
      <c r="BT150" s="146" t="str">
        <f t="shared" si="22"/>
        <v/>
      </c>
      <c r="BU150" s="241"/>
      <c r="BV150" s="241"/>
      <c r="BW150" s="241"/>
      <c r="BY150" s="254"/>
      <c r="BZ150" s="254"/>
      <c r="CA150" s="254"/>
      <c r="CB150" s="254"/>
      <c r="CC150" s="254">
        <v>29</v>
      </c>
      <c r="CD150" s="254"/>
      <c r="CE150" s="254"/>
      <c r="CG150" s="254"/>
      <c r="CH150" s="254"/>
      <c r="CI150" s="254"/>
      <c r="CJ150" s="254"/>
      <c r="CK150" s="254"/>
      <c r="CL150" s="254"/>
      <c r="CM150" s="254"/>
      <c r="CO150" s="233"/>
      <c r="CQ150" s="291"/>
      <c r="DD150" s="133">
        <f t="shared" si="23"/>
        <v>0</v>
      </c>
      <c r="DE150" s="132" t="str">
        <f t="shared" si="24"/>
        <v/>
      </c>
      <c r="DF150" s="124">
        <v>41</v>
      </c>
      <c r="DH150" s="147">
        <f t="shared" si="25"/>
        <v>0</v>
      </c>
      <c r="DJ150" s="243"/>
      <c r="DK150" s="134"/>
      <c r="DL150" s="278" t="str">
        <f t="shared" si="11"/>
        <v/>
      </c>
      <c r="DM150" s="133" t="str">
        <f t="shared" si="12"/>
        <v/>
      </c>
      <c r="DN150" s="279"/>
      <c r="DO150" s="279"/>
      <c r="DU150" s="133">
        <v>82</v>
      </c>
      <c r="DW150" s="243">
        <f t="shared" si="13"/>
        <v>0</v>
      </c>
      <c r="DX150" s="133">
        <f t="shared" si="14"/>
        <v>0</v>
      </c>
      <c r="DY150" s="124">
        <v>41</v>
      </c>
      <c r="DZ150" s="134" t="str">
        <f t="shared" si="15"/>
        <v/>
      </c>
      <c r="EA150" s="135">
        <v>46539</v>
      </c>
      <c r="EB150" s="134"/>
      <c r="EL150" s="136">
        <v>44809</v>
      </c>
      <c r="EM150" s="265">
        <f t="shared" si="19"/>
        <v>0</v>
      </c>
      <c r="EN150" s="245">
        <f t="shared" si="18"/>
        <v>0</v>
      </c>
      <c r="EO150" s="246">
        <v>43742</v>
      </c>
      <c r="EP150" s="251">
        <f t="shared" si="16"/>
        <v>0</v>
      </c>
    </row>
    <row r="151" spans="2:146" ht="18" hidden="1" customHeight="1">
      <c r="AP151" s="124"/>
      <c r="AQ151" s="124"/>
      <c r="AR151" s="124"/>
      <c r="AS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I151" s="124"/>
      <c r="BJ151" s="238"/>
      <c r="BK151" s="124"/>
      <c r="BL151" s="239" t="str">
        <f t="shared" si="6"/>
        <v/>
      </c>
      <c r="BM151" s="131" t="str">
        <f t="shared" si="20"/>
        <v/>
      </c>
      <c r="BN151" s="131" t="str">
        <f t="shared" si="21"/>
        <v/>
      </c>
      <c r="BO151" s="124"/>
      <c r="BP151" s="129"/>
      <c r="BQ151" s="129"/>
      <c r="BR151" s="124"/>
      <c r="BS151" s="271"/>
      <c r="BT151" s="146" t="str">
        <f t="shared" si="22"/>
        <v/>
      </c>
      <c r="BU151" s="241"/>
      <c r="BV151" s="241"/>
      <c r="BW151" s="241"/>
      <c r="BY151" s="254"/>
      <c r="BZ151" s="254"/>
      <c r="CA151" s="254"/>
      <c r="CB151" s="254"/>
      <c r="CC151" s="254">
        <v>30</v>
      </c>
      <c r="CD151" s="254"/>
      <c r="CE151" s="254"/>
      <c r="CG151" s="254"/>
      <c r="CH151" s="254"/>
      <c r="CI151" s="254"/>
      <c r="CJ151" s="254"/>
      <c r="CK151" s="254"/>
      <c r="CL151" s="254"/>
      <c r="CM151" s="254"/>
      <c r="CO151" s="233"/>
      <c r="CQ151" s="295"/>
      <c r="DD151" s="133">
        <f t="shared" si="23"/>
        <v>0</v>
      </c>
      <c r="DE151" s="132" t="str">
        <f t="shared" si="24"/>
        <v/>
      </c>
      <c r="DF151" s="124">
        <v>42</v>
      </c>
      <c r="DH151" s="147">
        <f t="shared" si="25"/>
        <v>0</v>
      </c>
      <c r="DJ151" s="243"/>
      <c r="DK151" s="134"/>
      <c r="DL151" s="278" t="str">
        <f t="shared" si="11"/>
        <v/>
      </c>
      <c r="DM151" s="133" t="str">
        <f t="shared" si="12"/>
        <v/>
      </c>
      <c r="DN151" s="279"/>
      <c r="DO151" s="279"/>
      <c r="DU151" s="133">
        <v>84</v>
      </c>
      <c r="DW151" s="243">
        <f t="shared" si="13"/>
        <v>0</v>
      </c>
      <c r="DX151" s="133">
        <f t="shared" si="14"/>
        <v>0</v>
      </c>
      <c r="DY151" s="124">
        <v>42</v>
      </c>
      <c r="DZ151" s="134" t="str">
        <f t="shared" si="15"/>
        <v/>
      </c>
      <c r="EA151" s="135">
        <v>46569</v>
      </c>
      <c r="EB151" s="134"/>
      <c r="EL151" s="136">
        <v>44844</v>
      </c>
      <c r="EM151" s="265">
        <f t="shared" si="19"/>
        <v>0</v>
      </c>
      <c r="EN151" s="245">
        <f t="shared" si="18"/>
        <v>0</v>
      </c>
      <c r="EO151" s="246">
        <v>43749</v>
      </c>
      <c r="EP151" s="251">
        <f t="shared" si="16"/>
        <v>0</v>
      </c>
    </row>
    <row r="152" spans="2:146" ht="18" hidden="1" customHeight="1">
      <c r="AP152" s="124"/>
      <c r="AQ152" s="124"/>
      <c r="AR152" s="124"/>
      <c r="AS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I152" s="124"/>
      <c r="BJ152" s="238"/>
      <c r="BK152" s="124"/>
      <c r="BL152" s="239" t="str">
        <f t="shared" si="6"/>
        <v/>
      </c>
      <c r="BM152" s="131" t="str">
        <f t="shared" si="20"/>
        <v/>
      </c>
      <c r="BN152" s="131" t="str">
        <f t="shared" si="21"/>
        <v/>
      </c>
      <c r="BO152" s="124"/>
      <c r="BP152" s="129"/>
      <c r="BQ152" s="129"/>
      <c r="BR152" s="124"/>
      <c r="BS152" s="271"/>
      <c r="BT152" s="146" t="str">
        <f t="shared" si="22"/>
        <v/>
      </c>
      <c r="BU152" s="241"/>
      <c r="BV152" s="241"/>
      <c r="BW152" s="241"/>
      <c r="BY152" s="254"/>
      <c r="BZ152" s="254"/>
      <c r="CA152" s="254"/>
      <c r="CB152" s="254"/>
      <c r="CC152" s="254"/>
      <c r="CD152" s="254"/>
      <c r="CE152" s="254"/>
      <c r="CG152" s="254"/>
      <c r="CH152" s="254"/>
      <c r="CI152" s="254"/>
      <c r="CJ152" s="254"/>
      <c r="CK152" s="254"/>
      <c r="CL152" s="254"/>
      <c r="CM152" s="254"/>
      <c r="CO152" s="233"/>
      <c r="CQ152" s="296"/>
      <c r="DD152" s="133">
        <f t="shared" si="23"/>
        <v>0</v>
      </c>
      <c r="DE152" s="132" t="str">
        <f t="shared" si="24"/>
        <v/>
      </c>
      <c r="DF152" s="124">
        <v>43</v>
      </c>
      <c r="DH152" s="147">
        <f t="shared" si="25"/>
        <v>0</v>
      </c>
      <c r="DJ152" s="243"/>
      <c r="DK152" s="134"/>
      <c r="DL152" s="278" t="str">
        <f t="shared" si="11"/>
        <v/>
      </c>
      <c r="DM152" s="133" t="str">
        <f t="shared" si="12"/>
        <v/>
      </c>
      <c r="DN152" s="279"/>
      <c r="DO152" s="279"/>
      <c r="DU152" s="133">
        <v>86</v>
      </c>
      <c r="DW152" s="243">
        <f t="shared" si="13"/>
        <v>0</v>
      </c>
      <c r="DX152" s="133">
        <f t="shared" si="14"/>
        <v>0</v>
      </c>
      <c r="DY152" s="124">
        <v>43</v>
      </c>
      <c r="DZ152" s="134" t="str">
        <f t="shared" si="15"/>
        <v/>
      </c>
      <c r="EA152" s="135">
        <v>46600</v>
      </c>
      <c r="EB152" s="134"/>
      <c r="EL152" s="136">
        <v>44876</v>
      </c>
      <c r="EM152" s="265">
        <f t="shared" si="19"/>
        <v>0</v>
      </c>
      <c r="EN152" s="245">
        <f t="shared" si="18"/>
        <v>0</v>
      </c>
      <c r="EO152" s="246">
        <v>43756</v>
      </c>
      <c r="EP152" s="251">
        <f t="shared" si="16"/>
        <v>0</v>
      </c>
    </row>
    <row r="153" spans="2:146" ht="18" hidden="1" customHeight="1">
      <c r="AP153" s="124"/>
      <c r="AQ153" s="124"/>
      <c r="AR153" s="124"/>
      <c r="AS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I153" s="124"/>
      <c r="BJ153" s="238"/>
      <c r="BK153" s="124"/>
      <c r="BL153" s="239" t="str">
        <f t="shared" si="6"/>
        <v/>
      </c>
      <c r="BM153" s="131" t="str">
        <f t="shared" si="20"/>
        <v/>
      </c>
      <c r="BN153" s="131" t="str">
        <f t="shared" si="21"/>
        <v/>
      </c>
      <c r="BO153" s="124"/>
      <c r="BP153" s="129"/>
      <c r="BQ153" s="129"/>
      <c r="BR153" s="124"/>
      <c r="BS153" s="271"/>
      <c r="BT153" s="146" t="str">
        <f t="shared" si="22"/>
        <v/>
      </c>
      <c r="BU153" s="241"/>
      <c r="BV153" s="241"/>
      <c r="BW153" s="241"/>
      <c r="BY153" s="254"/>
      <c r="BZ153" s="254"/>
      <c r="CA153" s="254"/>
      <c r="CB153" s="254"/>
      <c r="CC153" s="254"/>
      <c r="CD153" s="254"/>
      <c r="CE153" s="254"/>
      <c r="CG153" s="254"/>
      <c r="CH153" s="254"/>
      <c r="CI153" s="254"/>
      <c r="CJ153" s="254"/>
      <c r="CK153" s="254"/>
      <c r="CL153" s="254"/>
      <c r="CM153" s="254"/>
      <c r="CO153" s="233"/>
      <c r="CQ153" s="296"/>
      <c r="DD153" s="133">
        <f t="shared" si="23"/>
        <v>0</v>
      </c>
      <c r="DE153" s="132" t="str">
        <f t="shared" si="24"/>
        <v/>
      </c>
      <c r="DF153" s="124">
        <v>44</v>
      </c>
      <c r="DH153" s="147">
        <f t="shared" si="25"/>
        <v>0</v>
      </c>
      <c r="DJ153" s="243"/>
      <c r="DK153" s="134"/>
      <c r="DL153" s="278" t="str">
        <f t="shared" si="11"/>
        <v/>
      </c>
      <c r="DM153" s="133" t="str">
        <f t="shared" si="12"/>
        <v/>
      </c>
      <c r="DN153" s="279"/>
      <c r="DO153" s="279"/>
      <c r="DU153" s="133">
        <v>88</v>
      </c>
      <c r="DW153" s="243">
        <f t="shared" si="13"/>
        <v>0</v>
      </c>
      <c r="DX153" s="133">
        <f t="shared" si="14"/>
        <v>0</v>
      </c>
      <c r="DY153" s="124">
        <v>44</v>
      </c>
      <c r="DZ153" s="134" t="str">
        <f t="shared" si="15"/>
        <v/>
      </c>
      <c r="EA153" s="135">
        <v>46631</v>
      </c>
      <c r="EB153" s="134"/>
      <c r="EL153" s="136">
        <v>44889</v>
      </c>
      <c r="EM153" s="265">
        <f t="shared" si="19"/>
        <v>0</v>
      </c>
      <c r="EN153" s="245">
        <f t="shared" si="18"/>
        <v>0</v>
      </c>
      <c r="EO153" s="246">
        <v>43763</v>
      </c>
      <c r="EP153" s="251">
        <f t="shared" si="16"/>
        <v>0</v>
      </c>
    </row>
    <row r="154" spans="2:146" ht="18" hidden="1" customHeight="1">
      <c r="AP154" s="124"/>
      <c r="AQ154" s="124"/>
      <c r="AR154" s="124"/>
      <c r="AS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I154" s="124"/>
      <c r="BJ154" s="238"/>
      <c r="BK154" s="124"/>
      <c r="BL154" s="239" t="str">
        <f t="shared" si="6"/>
        <v/>
      </c>
      <c r="BM154" s="131" t="str">
        <f t="shared" si="20"/>
        <v/>
      </c>
      <c r="BN154" s="131" t="str">
        <f t="shared" si="21"/>
        <v/>
      </c>
      <c r="BO154" s="124"/>
      <c r="BP154" s="129"/>
      <c r="BQ154" s="129"/>
      <c r="BR154" s="124"/>
      <c r="BS154" s="271"/>
      <c r="BT154" s="146" t="str">
        <f t="shared" si="22"/>
        <v/>
      </c>
      <c r="BU154" s="241"/>
      <c r="BV154" s="241"/>
      <c r="BW154" s="241"/>
      <c r="CO154" s="233"/>
      <c r="CQ154" s="296"/>
      <c r="DD154" s="133">
        <f t="shared" si="23"/>
        <v>0</v>
      </c>
      <c r="DE154" s="132" t="str">
        <f t="shared" si="24"/>
        <v/>
      </c>
      <c r="DF154" s="124">
        <v>45</v>
      </c>
      <c r="DH154" s="147">
        <f t="shared" si="25"/>
        <v>0</v>
      </c>
      <c r="DJ154" s="243"/>
      <c r="DK154" s="134"/>
      <c r="DL154" s="278" t="str">
        <f t="shared" si="11"/>
        <v/>
      </c>
      <c r="DM154" s="133" t="str">
        <f t="shared" si="12"/>
        <v/>
      </c>
      <c r="DU154" s="133">
        <v>90</v>
      </c>
      <c r="DW154" s="243">
        <f t="shared" si="13"/>
        <v>0</v>
      </c>
      <c r="DX154" s="133">
        <f t="shared" si="14"/>
        <v>0</v>
      </c>
      <c r="DY154" s="124">
        <v>45</v>
      </c>
      <c r="DZ154" s="134" t="str">
        <f t="shared" si="15"/>
        <v/>
      </c>
      <c r="EA154" s="135">
        <v>46661</v>
      </c>
      <c r="EB154" s="134"/>
      <c r="EL154" s="136">
        <v>44921</v>
      </c>
      <c r="EM154" s="265">
        <f t="shared" si="19"/>
        <v>0</v>
      </c>
      <c r="EN154" s="245">
        <f t="shared" si="18"/>
        <v>0</v>
      </c>
      <c r="EO154" s="246">
        <v>43770</v>
      </c>
      <c r="EP154" s="251">
        <f t="shared" si="16"/>
        <v>0</v>
      </c>
    </row>
    <row r="155" spans="2:146" ht="18" hidden="1" customHeight="1">
      <c r="AP155" s="124"/>
      <c r="AQ155" s="124"/>
      <c r="AR155" s="124"/>
      <c r="AS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I155" s="124"/>
      <c r="BJ155" s="238"/>
      <c r="BK155" s="124"/>
      <c r="BL155" s="239" t="str">
        <f t="shared" si="6"/>
        <v/>
      </c>
      <c r="BM155" s="131" t="str">
        <f t="shared" si="20"/>
        <v/>
      </c>
      <c r="BN155" s="131" t="str">
        <f t="shared" si="21"/>
        <v/>
      </c>
      <c r="BO155" s="124"/>
      <c r="BP155" s="129"/>
      <c r="BQ155" s="129"/>
      <c r="BR155" s="124"/>
      <c r="BS155" s="271"/>
      <c r="BT155" s="297" t="str">
        <f t="shared" si="22"/>
        <v/>
      </c>
      <c r="BU155" s="241"/>
      <c r="BV155" s="241"/>
      <c r="BW155" s="241"/>
      <c r="BY155" s="2260"/>
      <c r="BZ155" s="2260"/>
      <c r="CA155" s="2260"/>
      <c r="CB155" s="2260"/>
      <c r="CC155" s="2260"/>
      <c r="CD155" s="2260"/>
      <c r="CE155" s="2260"/>
      <c r="CG155" s="2260"/>
      <c r="CH155" s="2260"/>
      <c r="CI155" s="2260"/>
      <c r="CJ155" s="2260"/>
      <c r="CK155" s="2260"/>
      <c r="CL155" s="2260"/>
      <c r="CM155" s="2260"/>
      <c r="CO155" s="233"/>
      <c r="CQ155" s="296"/>
      <c r="DD155" s="133">
        <f t="shared" si="23"/>
        <v>0</v>
      </c>
      <c r="DE155" s="132" t="str">
        <f t="shared" si="24"/>
        <v/>
      </c>
      <c r="DF155" s="124">
        <v>46</v>
      </c>
      <c r="DH155" s="147">
        <f t="shared" si="25"/>
        <v>0</v>
      </c>
      <c r="DJ155" s="243"/>
      <c r="DK155" s="134"/>
      <c r="DL155" s="278" t="str">
        <f t="shared" si="11"/>
        <v/>
      </c>
      <c r="DM155" s="133" t="str">
        <f t="shared" si="12"/>
        <v/>
      </c>
      <c r="DU155" s="133">
        <v>92</v>
      </c>
      <c r="DW155" s="243">
        <f t="shared" si="13"/>
        <v>0</v>
      </c>
      <c r="DX155" s="133">
        <f t="shared" si="14"/>
        <v>0</v>
      </c>
      <c r="DY155" s="124">
        <v>46</v>
      </c>
      <c r="DZ155" s="134" t="str">
        <f t="shared" si="15"/>
        <v/>
      </c>
      <c r="EA155" s="135">
        <v>46692</v>
      </c>
      <c r="EB155" s="134"/>
      <c r="EN155" s="245">
        <f t="shared" si="18"/>
        <v>0</v>
      </c>
      <c r="EO155" s="246">
        <v>43777</v>
      </c>
      <c r="EP155" s="251">
        <f t="shared" si="16"/>
        <v>0</v>
      </c>
    </row>
    <row r="156" spans="2:146" ht="18" hidden="1" customHeight="1">
      <c r="AP156" s="124"/>
      <c r="AQ156" s="124"/>
      <c r="AR156" s="124"/>
      <c r="AS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I156" s="124"/>
      <c r="BJ156" s="238"/>
      <c r="BK156" s="124"/>
      <c r="BL156" s="239" t="str">
        <f t="shared" si="6"/>
        <v/>
      </c>
      <c r="BM156" s="131" t="str">
        <f t="shared" si="20"/>
        <v/>
      </c>
      <c r="BN156" s="131" t="str">
        <f t="shared" si="21"/>
        <v/>
      </c>
      <c r="BO156" s="124"/>
      <c r="BP156" s="129"/>
      <c r="BQ156" s="129"/>
      <c r="BR156" s="124"/>
      <c r="BS156" s="271"/>
      <c r="BT156" s="297" t="str">
        <f t="shared" si="22"/>
        <v/>
      </c>
      <c r="BU156" s="241"/>
      <c r="BV156" s="241"/>
      <c r="BW156" s="241"/>
      <c r="BY156" s="249"/>
      <c r="BZ156" s="249"/>
      <c r="CA156" s="249"/>
      <c r="CB156" s="249"/>
      <c r="CC156" s="249"/>
      <c r="CD156" s="249"/>
      <c r="CE156" s="249"/>
      <c r="CG156" s="249"/>
      <c r="CH156" s="249"/>
      <c r="CI156" s="249"/>
      <c r="CJ156" s="249"/>
      <c r="CK156" s="249"/>
      <c r="CL156" s="249"/>
      <c r="CM156" s="249"/>
      <c r="CO156" s="233"/>
      <c r="CQ156" s="296"/>
      <c r="DD156" s="133">
        <f t="shared" si="23"/>
        <v>0</v>
      </c>
      <c r="DE156" s="132" t="str">
        <f t="shared" si="24"/>
        <v/>
      </c>
      <c r="DF156" s="124">
        <v>47</v>
      </c>
      <c r="DH156" s="147">
        <f t="shared" si="25"/>
        <v>0</v>
      </c>
      <c r="DJ156" s="243"/>
      <c r="DK156" s="134"/>
      <c r="DL156" s="278" t="str">
        <f t="shared" si="11"/>
        <v/>
      </c>
      <c r="DM156" s="133" t="str">
        <f t="shared" si="12"/>
        <v/>
      </c>
      <c r="DU156" s="133">
        <v>94</v>
      </c>
      <c r="DW156" s="243">
        <f t="shared" si="13"/>
        <v>0</v>
      </c>
      <c r="DX156" s="133">
        <f t="shared" si="14"/>
        <v>0</v>
      </c>
      <c r="DY156" s="124">
        <v>47</v>
      </c>
      <c r="DZ156" s="134" t="str">
        <f t="shared" si="15"/>
        <v/>
      </c>
      <c r="EA156" s="135">
        <v>46722</v>
      </c>
      <c r="EB156" s="134"/>
      <c r="EM156" s="298">
        <f>SUM(EM115:EM155)</f>
        <v>0</v>
      </c>
      <c r="EN156" s="245">
        <f t="shared" si="18"/>
        <v>0</v>
      </c>
      <c r="EO156" s="246">
        <v>43784</v>
      </c>
      <c r="EP156" s="251">
        <f t="shared" si="16"/>
        <v>0</v>
      </c>
    </row>
    <row r="157" spans="2:146" ht="18" hidden="1" customHeight="1">
      <c r="AP157" s="124"/>
      <c r="AQ157" s="124"/>
      <c r="AR157" s="124"/>
      <c r="AS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I157" s="124"/>
      <c r="BJ157" s="238"/>
      <c r="BK157" s="124"/>
      <c r="BL157" s="239" t="str">
        <f t="shared" si="6"/>
        <v/>
      </c>
      <c r="BM157" s="131" t="str">
        <f t="shared" si="20"/>
        <v/>
      </c>
      <c r="BN157" s="131" t="str">
        <f t="shared" si="21"/>
        <v/>
      </c>
      <c r="BO157" s="124"/>
      <c r="BP157" s="129"/>
      <c r="BQ157" s="129"/>
      <c r="BR157" s="124"/>
      <c r="BS157" s="271"/>
      <c r="BT157" s="297" t="str">
        <f t="shared" si="22"/>
        <v/>
      </c>
      <c r="BU157" s="241"/>
      <c r="BV157" s="241"/>
      <c r="BW157" s="241"/>
      <c r="BY157" s="254"/>
      <c r="BZ157" s="254"/>
      <c r="CA157" s="254"/>
      <c r="CB157" s="254"/>
      <c r="CC157" s="254"/>
      <c r="CD157" s="254"/>
      <c r="CE157" s="254"/>
      <c r="CG157" s="254"/>
      <c r="CH157" s="254"/>
      <c r="CI157" s="254"/>
      <c r="CJ157" s="254"/>
      <c r="CK157" s="254"/>
      <c r="CL157" s="254"/>
      <c r="CM157" s="254"/>
      <c r="CO157" s="233"/>
      <c r="CQ157" s="299"/>
      <c r="DD157" s="133">
        <f t="shared" si="23"/>
        <v>0</v>
      </c>
      <c r="DE157" s="132" t="str">
        <f t="shared" si="24"/>
        <v/>
      </c>
      <c r="DF157" s="124">
        <v>48</v>
      </c>
      <c r="DH157" s="147">
        <f t="shared" si="25"/>
        <v>0</v>
      </c>
      <c r="DJ157" s="243"/>
      <c r="DK157" s="134"/>
      <c r="DL157" s="278" t="str">
        <f t="shared" si="11"/>
        <v/>
      </c>
      <c r="DM157" s="133" t="str">
        <f t="shared" si="12"/>
        <v/>
      </c>
      <c r="DU157" s="133">
        <v>96</v>
      </c>
      <c r="DW157" s="243">
        <f t="shared" si="13"/>
        <v>0</v>
      </c>
      <c r="DX157" s="133">
        <f t="shared" si="14"/>
        <v>0</v>
      </c>
      <c r="DY157" s="124">
        <v>48</v>
      </c>
      <c r="DZ157" s="134" t="str">
        <f t="shared" si="15"/>
        <v/>
      </c>
      <c r="EA157" s="135">
        <v>46753</v>
      </c>
      <c r="EB157" s="134"/>
      <c r="EN157" s="245">
        <f t="shared" si="18"/>
        <v>0</v>
      </c>
      <c r="EO157" s="246">
        <v>43791</v>
      </c>
      <c r="EP157" s="251">
        <f t="shared" si="16"/>
        <v>0</v>
      </c>
    </row>
    <row r="158" spans="2:146" ht="18" hidden="1" customHeight="1">
      <c r="AP158" s="124"/>
      <c r="AQ158" s="124"/>
      <c r="AR158" s="124"/>
      <c r="AS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I158" s="124"/>
      <c r="BJ158" s="238"/>
      <c r="BK158" s="124"/>
      <c r="BL158" s="239" t="str">
        <f t="shared" si="6"/>
        <v/>
      </c>
      <c r="BM158" s="131" t="str">
        <f t="shared" si="20"/>
        <v/>
      </c>
      <c r="BN158" s="131" t="str">
        <f t="shared" si="21"/>
        <v/>
      </c>
      <c r="BO158" s="124"/>
      <c r="BP158" s="129"/>
      <c r="BQ158" s="129"/>
      <c r="BR158" s="124"/>
      <c r="BS158" s="271"/>
      <c r="BT158" s="301" t="str">
        <f t="shared" si="22"/>
        <v/>
      </c>
      <c r="BU158" s="241"/>
      <c r="BV158" s="241"/>
      <c r="BW158" s="241"/>
      <c r="BY158" s="254"/>
      <c r="BZ158" s="254"/>
      <c r="CA158" s="254"/>
      <c r="CB158" s="254"/>
      <c r="CC158" s="254"/>
      <c r="CD158" s="254"/>
      <c r="CE158" s="254"/>
      <c r="CG158" s="254"/>
      <c r="CH158" s="254"/>
      <c r="CI158" s="254"/>
      <c r="CJ158" s="254"/>
      <c r="CK158" s="254"/>
      <c r="CL158" s="254"/>
      <c r="CM158" s="254"/>
      <c r="CO158" s="233"/>
      <c r="CQ158" s="2259"/>
      <c r="DD158" s="133">
        <f t="shared" si="23"/>
        <v>0</v>
      </c>
      <c r="DE158" s="132" t="str">
        <f t="shared" si="24"/>
        <v/>
      </c>
      <c r="DF158" s="124">
        <v>49</v>
      </c>
      <c r="DH158" s="147">
        <f t="shared" si="25"/>
        <v>0</v>
      </c>
      <c r="DJ158" s="243"/>
      <c r="DK158" s="134"/>
      <c r="DL158" s="278" t="str">
        <f t="shared" si="11"/>
        <v/>
      </c>
      <c r="DM158" s="133" t="str">
        <f t="shared" si="12"/>
        <v/>
      </c>
      <c r="DU158" s="133">
        <v>98</v>
      </c>
      <c r="DW158" s="243">
        <f t="shared" si="13"/>
        <v>0</v>
      </c>
      <c r="DX158" s="133">
        <f t="shared" si="14"/>
        <v>0</v>
      </c>
      <c r="DY158" s="124">
        <v>49</v>
      </c>
      <c r="DZ158" s="134" t="str">
        <f t="shared" si="15"/>
        <v/>
      </c>
      <c r="EA158" s="135">
        <v>46784</v>
      </c>
      <c r="EL158" s="298">
        <f>IF(EM156&gt;1,1,0)</f>
        <v>0</v>
      </c>
      <c r="EN158" s="245">
        <f t="shared" si="18"/>
        <v>0</v>
      </c>
      <c r="EO158" s="246">
        <v>43798</v>
      </c>
      <c r="EP158" s="251">
        <f t="shared" si="16"/>
        <v>0</v>
      </c>
    </row>
    <row r="159" spans="2:146" ht="18" hidden="1" customHeight="1">
      <c r="AP159" s="124"/>
      <c r="AQ159" s="124"/>
      <c r="AR159" s="124"/>
      <c r="AS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I159" s="329"/>
      <c r="BJ159" s="238"/>
      <c r="BK159" s="300"/>
      <c r="BO159" s="124"/>
      <c r="BP159" s="129"/>
      <c r="BQ159" s="129"/>
      <c r="BR159" s="124"/>
      <c r="BS159" s="271"/>
      <c r="BT159" s="301"/>
      <c r="BU159" s="154"/>
      <c r="BV159" s="154"/>
      <c r="BW159" s="154"/>
      <c r="BY159" s="254"/>
      <c r="BZ159" s="254"/>
      <c r="CA159" s="254"/>
      <c r="CB159" s="254"/>
      <c r="CC159" s="254"/>
      <c r="CD159" s="254"/>
      <c r="CE159" s="254"/>
      <c r="CG159" s="254"/>
      <c r="CH159" s="254"/>
      <c r="CI159" s="254"/>
      <c r="CJ159" s="254"/>
      <c r="CK159" s="254"/>
      <c r="CL159" s="254"/>
      <c r="CM159" s="254"/>
      <c r="CO159" s="233"/>
      <c r="CQ159" s="2259"/>
      <c r="DD159" s="133">
        <f t="shared" si="23"/>
        <v>0</v>
      </c>
      <c r="DE159" s="132" t="str">
        <f t="shared" si="24"/>
        <v/>
      </c>
      <c r="DF159" s="124">
        <v>50</v>
      </c>
      <c r="DH159" s="147">
        <f t="shared" si="25"/>
        <v>0</v>
      </c>
      <c r="DJ159" s="243"/>
      <c r="DK159" s="134"/>
      <c r="DL159" s="278"/>
      <c r="DU159" s="133">
        <v>100</v>
      </c>
      <c r="EL159" s="298">
        <f>IF(EP1209&gt;1,2,0)</f>
        <v>0</v>
      </c>
      <c r="EN159" s="245">
        <f t="shared" si="18"/>
        <v>0</v>
      </c>
      <c r="EO159" s="246">
        <v>43805</v>
      </c>
      <c r="EP159" s="251">
        <f t="shared" si="16"/>
        <v>0</v>
      </c>
    </row>
    <row r="160" spans="2:146" ht="18" hidden="1" customHeight="1">
      <c r="B160" s="328"/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J160" s="302"/>
      <c r="BM160" s="131"/>
      <c r="BN160" s="131"/>
      <c r="BO160" s="131"/>
      <c r="BP160" s="303"/>
      <c r="BQ160" s="303"/>
      <c r="BR160" s="131"/>
      <c r="BS160" s="304"/>
      <c r="BT160" s="301">
        <f>SUM(BT110:BT159)</f>
        <v>0</v>
      </c>
      <c r="BU160" s="279"/>
      <c r="BV160" s="279"/>
      <c r="BW160" s="279"/>
      <c r="BY160" s="254"/>
      <c r="BZ160" s="254"/>
      <c r="CA160" s="254"/>
      <c r="CB160" s="254"/>
      <c r="CC160" s="254"/>
      <c r="CD160" s="254"/>
      <c r="CE160" s="254"/>
      <c r="CG160" s="254"/>
      <c r="CH160" s="254"/>
      <c r="CI160" s="254"/>
      <c r="CJ160" s="254"/>
      <c r="CK160" s="254"/>
      <c r="CL160" s="254"/>
      <c r="CM160" s="254"/>
      <c r="CO160" s="233"/>
      <c r="CQ160" s="2259"/>
      <c r="DD160" s="133">
        <f t="shared" si="23"/>
        <v>0</v>
      </c>
      <c r="DE160" s="132" t="str">
        <f t="shared" si="24"/>
        <v/>
      </c>
      <c r="DF160" s="124">
        <v>51</v>
      </c>
      <c r="DH160" s="147">
        <f t="shared" si="25"/>
        <v>0</v>
      </c>
      <c r="DJ160" s="243"/>
      <c r="DK160" s="134"/>
      <c r="DL160" s="278"/>
      <c r="EL160" s="305" t="str">
        <f>IF(EL158+EL159=1,1,IF(EL158+EL159&gt;1,2,IF(EL158+EL159=0,"")))</f>
        <v/>
      </c>
      <c r="EN160" s="245">
        <f t="shared" si="18"/>
        <v>0</v>
      </c>
      <c r="EO160" s="246">
        <v>43812</v>
      </c>
      <c r="EP160" s="251">
        <f t="shared" si="16"/>
        <v>0</v>
      </c>
    </row>
    <row r="161" spans="42:146" ht="18" hidden="1" customHeight="1">
      <c r="AP161" s="124"/>
      <c r="AQ161" s="124"/>
      <c r="AR161" s="124"/>
      <c r="AS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I161" s="237"/>
      <c r="BJ161" s="238"/>
      <c r="BO161" s="124"/>
      <c r="BP161" s="129"/>
      <c r="BQ161" s="129"/>
      <c r="BR161" s="124"/>
      <c r="BS161" s="271"/>
      <c r="BT161" s="301">
        <f>BT160/2</f>
        <v>0</v>
      </c>
      <c r="BU161" s="279"/>
      <c r="BV161" s="279"/>
      <c r="BW161" s="279"/>
      <c r="BY161" s="254"/>
      <c r="BZ161" s="254"/>
      <c r="CA161" s="254"/>
      <c r="CB161" s="254"/>
      <c r="CC161" s="254"/>
      <c r="CD161" s="254"/>
      <c r="CE161" s="254"/>
      <c r="CG161" s="254"/>
      <c r="CH161" s="254"/>
      <c r="CI161" s="254"/>
      <c r="CJ161" s="254"/>
      <c r="CK161" s="254"/>
      <c r="CL161" s="254"/>
      <c r="CM161" s="254"/>
      <c r="CO161" s="233"/>
      <c r="CQ161" s="2259"/>
      <c r="DD161" s="133">
        <f t="shared" si="23"/>
        <v>0</v>
      </c>
      <c r="DE161" s="132" t="str">
        <f t="shared" si="24"/>
        <v/>
      </c>
      <c r="DF161" s="124">
        <v>52</v>
      </c>
      <c r="DH161" s="147">
        <f t="shared" si="25"/>
        <v>0</v>
      </c>
      <c r="DJ161" s="243"/>
      <c r="DK161" s="134"/>
      <c r="DL161" s="243"/>
      <c r="EK161" s="251" t="s">
        <v>366</v>
      </c>
      <c r="EL161" s="136" t="str">
        <f>IF(EL160=1,EK161,"")</f>
        <v/>
      </c>
      <c r="EN161" s="245">
        <f t="shared" si="18"/>
        <v>0</v>
      </c>
      <c r="EO161" s="246">
        <v>43819</v>
      </c>
      <c r="EP161" s="251">
        <f t="shared" si="16"/>
        <v>0</v>
      </c>
    </row>
    <row r="162" spans="42:146" ht="18" hidden="1" customHeight="1" thickBot="1">
      <c r="AP162" s="306"/>
      <c r="AQ162" s="306"/>
      <c r="AR162" s="306"/>
      <c r="AS162" s="306"/>
      <c r="AT162" s="306"/>
      <c r="AU162" s="306"/>
      <c r="AV162" s="306"/>
      <c r="AW162" s="306"/>
      <c r="AX162" s="306"/>
      <c r="AY162" s="306"/>
      <c r="AZ162" s="306"/>
      <c r="BA162" s="306"/>
      <c r="BB162" s="306"/>
      <c r="BC162" s="306"/>
      <c r="BD162" s="306"/>
      <c r="BE162" s="306"/>
      <c r="BF162" s="306"/>
      <c r="BG162" s="306"/>
      <c r="BH162" s="306"/>
      <c r="BI162" s="307"/>
      <c r="BJ162" s="308"/>
      <c r="BK162" s="309"/>
      <c r="BL162" s="310"/>
      <c r="BM162" s="306"/>
      <c r="BN162" s="306"/>
      <c r="BO162" s="306"/>
      <c r="BP162" s="311"/>
      <c r="BQ162" s="311"/>
      <c r="BR162" s="306"/>
      <c r="BS162" s="312"/>
      <c r="BT162" s="301">
        <f>EVEN(BT161)</f>
        <v>0</v>
      </c>
      <c r="BU162" s="279"/>
      <c r="BV162" s="279"/>
      <c r="BW162" s="279"/>
      <c r="BY162" s="254"/>
      <c r="BZ162" s="254"/>
      <c r="CA162" s="254"/>
      <c r="CB162" s="254"/>
      <c r="CC162" s="254"/>
      <c r="CD162" s="254"/>
      <c r="CE162" s="254"/>
      <c r="CG162" s="254"/>
      <c r="CH162" s="254"/>
      <c r="CI162" s="254"/>
      <c r="CJ162" s="254"/>
      <c r="CK162" s="254"/>
      <c r="CL162" s="254"/>
      <c r="CM162" s="254"/>
      <c r="CO162" s="233"/>
      <c r="CQ162" s="2259"/>
      <c r="DD162" s="133">
        <f t="shared" si="23"/>
        <v>0</v>
      </c>
      <c r="DE162" s="132" t="str">
        <f t="shared" si="24"/>
        <v/>
      </c>
      <c r="DF162" s="124">
        <v>53</v>
      </c>
      <c r="DH162" s="147">
        <f t="shared" si="25"/>
        <v>0</v>
      </c>
      <c r="DJ162" s="243"/>
      <c r="DK162" s="134"/>
      <c r="DL162" s="243"/>
      <c r="EK162" s="265" t="s">
        <v>380</v>
      </c>
      <c r="EL162" s="136" t="str">
        <f>IF(EL160=2,EK162,"")</f>
        <v/>
      </c>
      <c r="EN162" s="245">
        <f t="shared" si="18"/>
        <v>0</v>
      </c>
      <c r="EO162" s="246">
        <v>43826</v>
      </c>
      <c r="EP162" s="251">
        <f t="shared" si="16"/>
        <v>0</v>
      </c>
    </row>
    <row r="163" spans="42:146" ht="56.25" hidden="1" customHeight="1"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313"/>
      <c r="BF163" s="313"/>
      <c r="BG163" s="313"/>
      <c r="BH163" s="313"/>
      <c r="BI163" s="314"/>
      <c r="BJ163" s="315"/>
      <c r="BK163" s="316"/>
      <c r="BL163" s="317"/>
      <c r="BM163" s="313"/>
      <c r="BN163" s="313"/>
      <c r="BO163" s="313"/>
      <c r="BP163" s="318"/>
      <c r="BQ163" s="318"/>
      <c r="BR163" s="313"/>
      <c r="BS163" s="313"/>
      <c r="BT163" s="301"/>
      <c r="CQ163" s="319"/>
      <c r="DD163" s="133">
        <f t="shared" si="23"/>
        <v>0</v>
      </c>
      <c r="DE163" s="132" t="e">
        <f t="shared" si="24"/>
        <v>#VALUE!</v>
      </c>
      <c r="DH163" s="147">
        <f t="shared" si="25"/>
        <v>0</v>
      </c>
      <c r="DJ163" s="243"/>
      <c r="DK163" s="134"/>
      <c r="DL163" s="243"/>
      <c r="EN163" s="245">
        <f t="shared" si="18"/>
        <v>0</v>
      </c>
      <c r="EO163" s="246">
        <v>43833</v>
      </c>
      <c r="EP163" s="251">
        <f t="shared" si="16"/>
        <v>0</v>
      </c>
    </row>
    <row r="164" spans="42:146" ht="15" hidden="1" customHeight="1">
      <c r="CQ164" s="319"/>
      <c r="DH164" s="147">
        <f t="shared" si="25"/>
        <v>0</v>
      </c>
      <c r="DJ164" s="243"/>
      <c r="DK164" s="134"/>
      <c r="DL164" s="243"/>
      <c r="EN164" s="245">
        <f t="shared" si="18"/>
        <v>0</v>
      </c>
      <c r="EO164" s="246">
        <v>43840</v>
      </c>
      <c r="EP164" s="251">
        <f t="shared" si="16"/>
        <v>0</v>
      </c>
    </row>
    <row r="165" spans="42:146" ht="15" hidden="1" customHeight="1">
      <c r="DH165" s="147">
        <f t="shared" si="25"/>
        <v>0</v>
      </c>
      <c r="DJ165" s="243"/>
      <c r="DK165" s="134"/>
      <c r="DL165" s="243"/>
      <c r="EN165" s="245">
        <f t="shared" si="18"/>
        <v>0</v>
      </c>
      <c r="EO165" s="246">
        <v>43847</v>
      </c>
      <c r="EP165" s="251">
        <f t="shared" si="16"/>
        <v>0</v>
      </c>
    </row>
    <row r="166" spans="42:146" ht="15" hidden="1" customHeight="1">
      <c r="AV166" s="322">
        <f>BF119</f>
        <v>0</v>
      </c>
      <c r="BF166" s="124">
        <f>IF(AV166="Friday",1,0)</f>
        <v>0</v>
      </c>
      <c r="BI166" s="125" t="str">
        <f>IF(ISNUMBER(SEARCH(BF166,Friday)), "Yes", "No")</f>
        <v>No</v>
      </c>
      <c r="DH166" s="147">
        <f t="shared" si="25"/>
        <v>0</v>
      </c>
      <c r="DJ166" s="243"/>
      <c r="DK166" s="134"/>
      <c r="DL166" s="243"/>
      <c r="EN166" s="245">
        <f t="shared" si="18"/>
        <v>0</v>
      </c>
      <c r="EO166" s="246">
        <v>43854</v>
      </c>
      <c r="EP166" s="251">
        <f t="shared" si="16"/>
        <v>0</v>
      </c>
    </row>
    <row r="167" spans="42:146" ht="15" hidden="1" customHeight="1">
      <c r="BF167" s="124">
        <f>IF(AV166="Saterday",1,0)</f>
        <v>0</v>
      </c>
      <c r="CR167" s="132"/>
      <c r="DH167" s="147">
        <f t="shared" si="25"/>
        <v>0</v>
      </c>
      <c r="DJ167" s="243"/>
      <c r="DK167" s="134"/>
      <c r="DL167" s="243"/>
      <c r="EN167" s="245">
        <f t="shared" si="18"/>
        <v>0</v>
      </c>
      <c r="EO167" s="246">
        <v>43861</v>
      </c>
      <c r="EP167" s="251">
        <f t="shared" si="16"/>
        <v>0</v>
      </c>
    </row>
    <row r="168" spans="42:146" ht="15" hidden="1" customHeight="1">
      <c r="CR168" s="323"/>
      <c r="DH168" s="147">
        <f t="shared" si="25"/>
        <v>0</v>
      </c>
      <c r="DJ168" s="243"/>
      <c r="DK168" s="134"/>
      <c r="DL168" s="243"/>
      <c r="EN168" s="245">
        <f t="shared" si="18"/>
        <v>0</v>
      </c>
      <c r="EO168" s="246">
        <v>43868</v>
      </c>
      <c r="EP168" s="251">
        <f t="shared" si="16"/>
        <v>0</v>
      </c>
    </row>
    <row r="169" spans="42:146" ht="15" hidden="1" customHeight="1">
      <c r="CQ169" s="243"/>
      <c r="CW169" s="243"/>
      <c r="CY169" s="324" t="s">
        <v>381</v>
      </c>
      <c r="DH169" s="147">
        <f t="shared" si="25"/>
        <v>0</v>
      </c>
      <c r="DJ169" s="243"/>
      <c r="DK169" s="134"/>
      <c r="DL169" s="243"/>
      <c r="EN169" s="245">
        <f t="shared" si="18"/>
        <v>0</v>
      </c>
      <c r="EO169" s="246">
        <v>43875</v>
      </c>
      <c r="EP169" s="251">
        <f t="shared" si="16"/>
        <v>0</v>
      </c>
    </row>
    <row r="170" spans="42:146" ht="15" hidden="1" customHeight="1">
      <c r="CQ170" s="243"/>
      <c r="CY170" s="325"/>
      <c r="DH170" s="147">
        <f t="shared" si="25"/>
        <v>0</v>
      </c>
      <c r="DJ170" s="243"/>
      <c r="DK170" s="134"/>
      <c r="DL170" s="243"/>
      <c r="EN170" s="245">
        <f t="shared" si="18"/>
        <v>0</v>
      </c>
      <c r="EO170" s="246">
        <v>43882</v>
      </c>
      <c r="EP170" s="251">
        <f t="shared" si="16"/>
        <v>0</v>
      </c>
    </row>
    <row r="171" spans="42:146" ht="15" hidden="1" customHeight="1">
      <c r="CY171" s="325"/>
      <c r="DH171" s="147">
        <f t="shared" si="25"/>
        <v>0</v>
      </c>
      <c r="DJ171" s="243"/>
      <c r="DK171" s="134"/>
      <c r="DL171" s="243"/>
      <c r="EN171" s="245">
        <f t="shared" si="18"/>
        <v>0</v>
      </c>
      <c r="EO171" s="246">
        <v>43889</v>
      </c>
      <c r="EP171" s="251">
        <f t="shared" si="16"/>
        <v>0</v>
      </c>
    </row>
    <row r="172" spans="42:146" ht="15" hidden="1" customHeight="1">
      <c r="CX172" s="124" t="str">
        <f>LEFT(BF119,3)</f>
        <v/>
      </c>
      <c r="CY172" s="326" t="b">
        <f>ISNUMBER(SEARCH("Friday",BF119))</f>
        <v>0</v>
      </c>
      <c r="DH172" s="147">
        <f t="shared" si="25"/>
        <v>0</v>
      </c>
      <c r="DJ172" s="243"/>
      <c r="DK172" s="134"/>
      <c r="DL172" s="243"/>
      <c r="EN172" s="245">
        <f t="shared" si="18"/>
        <v>0</v>
      </c>
      <c r="EO172" s="246">
        <v>43896</v>
      </c>
      <c r="EP172" s="251">
        <f t="shared" si="16"/>
        <v>0</v>
      </c>
    </row>
    <row r="173" spans="42:146" ht="15" hidden="1" customHeight="1">
      <c r="DH173" s="147">
        <f t="shared" si="25"/>
        <v>0</v>
      </c>
      <c r="DJ173" s="243"/>
      <c r="DK173" s="134"/>
      <c r="DL173" s="243"/>
      <c r="EN173" s="245">
        <f t="shared" si="18"/>
        <v>0</v>
      </c>
      <c r="EO173" s="246">
        <v>43903</v>
      </c>
      <c r="EP173" s="251">
        <f t="shared" si="16"/>
        <v>0</v>
      </c>
    </row>
    <row r="174" spans="42:146" ht="15" hidden="1" customHeight="1">
      <c r="DH174" s="147">
        <f t="shared" si="25"/>
        <v>0</v>
      </c>
      <c r="DJ174" s="243"/>
      <c r="DK174" s="134"/>
      <c r="DL174" s="243"/>
      <c r="EN174" s="245">
        <f t="shared" si="18"/>
        <v>0</v>
      </c>
      <c r="EO174" s="246">
        <v>43910</v>
      </c>
      <c r="EP174" s="251">
        <f t="shared" si="16"/>
        <v>0</v>
      </c>
    </row>
    <row r="175" spans="42:146" ht="15" hidden="1" customHeight="1">
      <c r="DH175" s="147">
        <f t="shared" si="25"/>
        <v>0</v>
      </c>
      <c r="DJ175" s="243"/>
      <c r="DK175" s="134"/>
      <c r="DL175" s="243"/>
      <c r="EN175" s="245">
        <f t="shared" si="18"/>
        <v>0</v>
      </c>
      <c r="EO175" s="246">
        <v>43917</v>
      </c>
      <c r="EP175" s="251">
        <f t="shared" ref="EP175:EP238" si="26">IF(EN175=EO175,2,0)</f>
        <v>0</v>
      </c>
    </row>
    <row r="176" spans="42:146" ht="15" hidden="1" customHeight="1">
      <c r="CR176" s="243"/>
      <c r="CS176" s="134"/>
      <c r="DH176" s="147">
        <f t="shared" ref="DH176:DH207" si="27">DH175</f>
        <v>0</v>
      </c>
      <c r="DJ176" s="243"/>
      <c r="DK176" s="134"/>
      <c r="DL176" s="243"/>
      <c r="EN176" s="245">
        <f t="shared" ref="EN176:EN239" si="28">EN175</f>
        <v>0</v>
      </c>
      <c r="EO176" s="246">
        <v>43924</v>
      </c>
      <c r="EP176" s="251">
        <f t="shared" si="26"/>
        <v>0</v>
      </c>
    </row>
    <row r="177" spans="96:146" ht="18.75" hidden="1" customHeight="1">
      <c r="CR177" s="243"/>
      <c r="CS177" s="134"/>
      <c r="DH177" s="147">
        <f t="shared" si="27"/>
        <v>0</v>
      </c>
      <c r="DJ177" s="243"/>
      <c r="DK177" s="134"/>
      <c r="DL177" s="243"/>
      <c r="EN177" s="245">
        <f t="shared" si="28"/>
        <v>0</v>
      </c>
      <c r="EO177" s="246">
        <v>43931</v>
      </c>
      <c r="EP177" s="251">
        <f t="shared" si="26"/>
        <v>0</v>
      </c>
    </row>
    <row r="178" spans="96:146" ht="18.75" hidden="1" customHeight="1">
      <c r="CS178" s="134"/>
      <c r="DH178" s="147">
        <f t="shared" si="27"/>
        <v>0</v>
      </c>
      <c r="DJ178" s="243"/>
      <c r="DK178" s="134"/>
      <c r="DL178" s="243"/>
      <c r="EN178" s="245">
        <f t="shared" si="28"/>
        <v>0</v>
      </c>
      <c r="EO178" s="246">
        <v>43938</v>
      </c>
      <c r="EP178" s="251">
        <f t="shared" si="26"/>
        <v>0</v>
      </c>
    </row>
    <row r="179" spans="96:146" ht="18.75" hidden="1" customHeight="1">
      <c r="DH179" s="147">
        <f t="shared" si="27"/>
        <v>0</v>
      </c>
      <c r="DJ179" s="243"/>
      <c r="DK179" s="134"/>
      <c r="DL179" s="243"/>
      <c r="EN179" s="245">
        <f t="shared" si="28"/>
        <v>0</v>
      </c>
      <c r="EO179" s="246">
        <v>43945</v>
      </c>
      <c r="EP179" s="251">
        <f t="shared" si="26"/>
        <v>0</v>
      </c>
    </row>
    <row r="180" spans="96:146" ht="18.75" hidden="1" customHeight="1">
      <c r="DH180" s="147">
        <f t="shared" si="27"/>
        <v>0</v>
      </c>
      <c r="DJ180" s="243"/>
      <c r="DK180" s="134"/>
      <c r="DL180" s="243"/>
      <c r="EN180" s="245">
        <f t="shared" si="28"/>
        <v>0</v>
      </c>
      <c r="EO180" s="246">
        <v>43952</v>
      </c>
      <c r="EP180" s="251">
        <f t="shared" si="26"/>
        <v>0</v>
      </c>
    </row>
    <row r="181" spans="96:146" ht="18.75" hidden="1" customHeight="1">
      <c r="DH181" s="147">
        <f t="shared" si="27"/>
        <v>0</v>
      </c>
      <c r="DJ181" s="243"/>
      <c r="DK181" s="134"/>
      <c r="DL181" s="243"/>
      <c r="DM181" s="133">
        <f>SUM(DM110:DM180)</f>
        <v>68</v>
      </c>
      <c r="EN181" s="245">
        <f t="shared" si="28"/>
        <v>0</v>
      </c>
      <c r="EO181" s="246">
        <v>43959</v>
      </c>
      <c r="EP181" s="251">
        <f t="shared" si="26"/>
        <v>0</v>
      </c>
    </row>
    <row r="182" spans="96:146" ht="18.75" hidden="1" customHeight="1">
      <c r="DH182" s="147">
        <f t="shared" si="27"/>
        <v>0</v>
      </c>
      <c r="EN182" s="245">
        <f t="shared" si="28"/>
        <v>0</v>
      </c>
      <c r="EO182" s="246">
        <v>43966</v>
      </c>
      <c r="EP182" s="251">
        <f t="shared" si="26"/>
        <v>0</v>
      </c>
    </row>
    <row r="183" spans="96:146" ht="18.75" hidden="1" customHeight="1">
      <c r="DH183" s="147">
        <f t="shared" si="27"/>
        <v>0</v>
      </c>
      <c r="EN183" s="245">
        <f t="shared" si="28"/>
        <v>0</v>
      </c>
      <c r="EO183" s="246">
        <v>43973</v>
      </c>
      <c r="EP183" s="251">
        <f t="shared" si="26"/>
        <v>0</v>
      </c>
    </row>
    <row r="184" spans="96:146" ht="18.75" hidden="1" customHeight="1">
      <c r="DH184" s="147">
        <f t="shared" si="27"/>
        <v>0</v>
      </c>
      <c r="EN184" s="245">
        <f t="shared" si="28"/>
        <v>0</v>
      </c>
      <c r="EO184" s="246">
        <v>43980</v>
      </c>
      <c r="EP184" s="251">
        <f t="shared" si="26"/>
        <v>0</v>
      </c>
    </row>
    <row r="185" spans="96:146" ht="18.75" hidden="1" customHeight="1">
      <c r="DH185" s="147">
        <f t="shared" si="27"/>
        <v>0</v>
      </c>
      <c r="EN185" s="245">
        <f t="shared" si="28"/>
        <v>0</v>
      </c>
      <c r="EO185" s="246">
        <v>43987</v>
      </c>
      <c r="EP185" s="251">
        <f t="shared" si="26"/>
        <v>0</v>
      </c>
    </row>
    <row r="186" spans="96:146" ht="18.75" hidden="1" customHeight="1">
      <c r="DH186" s="147">
        <f t="shared" si="27"/>
        <v>0</v>
      </c>
      <c r="EN186" s="245">
        <f t="shared" si="28"/>
        <v>0</v>
      </c>
      <c r="EO186" s="246">
        <v>43994</v>
      </c>
      <c r="EP186" s="251">
        <f t="shared" si="26"/>
        <v>0</v>
      </c>
    </row>
    <row r="187" spans="96:146" ht="18.75" hidden="1" customHeight="1">
      <c r="DH187" s="147">
        <f t="shared" si="27"/>
        <v>0</v>
      </c>
      <c r="EN187" s="245">
        <f t="shared" si="28"/>
        <v>0</v>
      </c>
      <c r="EO187" s="246">
        <v>44001</v>
      </c>
      <c r="EP187" s="251">
        <f t="shared" si="26"/>
        <v>0</v>
      </c>
    </row>
    <row r="188" spans="96:146" ht="18.75" hidden="1" customHeight="1">
      <c r="DH188" s="147">
        <f t="shared" si="27"/>
        <v>0</v>
      </c>
      <c r="EN188" s="245">
        <f t="shared" si="28"/>
        <v>0</v>
      </c>
      <c r="EO188" s="246">
        <v>44008</v>
      </c>
      <c r="EP188" s="251">
        <f t="shared" si="26"/>
        <v>0</v>
      </c>
    </row>
    <row r="189" spans="96:146" ht="18.75" hidden="1" customHeight="1">
      <c r="DH189" s="147">
        <f t="shared" si="27"/>
        <v>0</v>
      </c>
      <c r="EN189" s="245">
        <f t="shared" si="28"/>
        <v>0</v>
      </c>
      <c r="EO189" s="246">
        <v>44015</v>
      </c>
      <c r="EP189" s="251">
        <f t="shared" si="26"/>
        <v>0</v>
      </c>
    </row>
    <row r="190" spans="96:146" ht="18.75" hidden="1" customHeight="1">
      <c r="DH190" s="147">
        <f t="shared" si="27"/>
        <v>0</v>
      </c>
      <c r="EN190" s="245">
        <f t="shared" si="28"/>
        <v>0</v>
      </c>
      <c r="EO190" s="246">
        <v>44022</v>
      </c>
      <c r="EP190" s="251">
        <f t="shared" si="26"/>
        <v>0</v>
      </c>
    </row>
    <row r="191" spans="96:146" ht="18.75" hidden="1" customHeight="1">
      <c r="DH191" s="147">
        <f t="shared" si="27"/>
        <v>0</v>
      </c>
      <c r="EN191" s="245">
        <f t="shared" si="28"/>
        <v>0</v>
      </c>
      <c r="EO191" s="246">
        <v>44029</v>
      </c>
      <c r="EP191" s="251">
        <f t="shared" si="26"/>
        <v>0</v>
      </c>
    </row>
    <row r="192" spans="96:146" ht="18.75" hidden="1" customHeight="1">
      <c r="DH192" s="147">
        <f t="shared" si="27"/>
        <v>0</v>
      </c>
      <c r="EN192" s="245">
        <f t="shared" si="28"/>
        <v>0</v>
      </c>
      <c r="EO192" s="246">
        <v>44036</v>
      </c>
      <c r="EP192" s="251">
        <f t="shared" si="26"/>
        <v>0</v>
      </c>
    </row>
    <row r="193" spans="112:146" ht="18.75" hidden="1" customHeight="1">
      <c r="DH193" s="147">
        <f t="shared" si="27"/>
        <v>0</v>
      </c>
      <c r="EN193" s="245">
        <f t="shared" si="28"/>
        <v>0</v>
      </c>
      <c r="EO193" s="246">
        <v>44043</v>
      </c>
      <c r="EP193" s="251">
        <f t="shared" si="26"/>
        <v>0</v>
      </c>
    </row>
    <row r="194" spans="112:146" ht="18.75" hidden="1" customHeight="1">
      <c r="DH194" s="147">
        <f t="shared" si="27"/>
        <v>0</v>
      </c>
      <c r="EN194" s="245">
        <f t="shared" si="28"/>
        <v>0</v>
      </c>
      <c r="EO194" s="246">
        <v>44050</v>
      </c>
      <c r="EP194" s="251">
        <f t="shared" si="26"/>
        <v>0</v>
      </c>
    </row>
    <row r="195" spans="112:146" ht="18.75" hidden="1" customHeight="1">
      <c r="DH195" s="147">
        <f t="shared" si="27"/>
        <v>0</v>
      </c>
      <c r="EN195" s="245">
        <f t="shared" si="28"/>
        <v>0</v>
      </c>
      <c r="EO195" s="246">
        <v>44057</v>
      </c>
      <c r="EP195" s="251">
        <f t="shared" si="26"/>
        <v>0</v>
      </c>
    </row>
    <row r="196" spans="112:146" ht="18.75" hidden="1" customHeight="1">
      <c r="DH196" s="147">
        <f t="shared" si="27"/>
        <v>0</v>
      </c>
      <c r="EN196" s="245">
        <f t="shared" si="28"/>
        <v>0</v>
      </c>
      <c r="EO196" s="246">
        <v>44064</v>
      </c>
      <c r="EP196" s="251">
        <f t="shared" si="26"/>
        <v>0</v>
      </c>
    </row>
    <row r="197" spans="112:146" ht="18.75" hidden="1" customHeight="1">
      <c r="DH197" s="147">
        <f t="shared" si="27"/>
        <v>0</v>
      </c>
      <c r="EN197" s="245">
        <f t="shared" si="28"/>
        <v>0</v>
      </c>
      <c r="EO197" s="246">
        <v>44071</v>
      </c>
      <c r="EP197" s="251">
        <f t="shared" si="26"/>
        <v>0</v>
      </c>
    </row>
    <row r="198" spans="112:146" ht="18.75" hidden="1" customHeight="1">
      <c r="DH198" s="147">
        <f t="shared" si="27"/>
        <v>0</v>
      </c>
      <c r="EN198" s="245">
        <f t="shared" si="28"/>
        <v>0</v>
      </c>
      <c r="EO198" s="246">
        <v>44078</v>
      </c>
      <c r="EP198" s="251">
        <f t="shared" si="26"/>
        <v>0</v>
      </c>
    </row>
    <row r="199" spans="112:146" ht="18.75" hidden="1" customHeight="1">
      <c r="DH199" s="147">
        <f t="shared" si="27"/>
        <v>0</v>
      </c>
      <c r="EN199" s="245">
        <f t="shared" si="28"/>
        <v>0</v>
      </c>
      <c r="EO199" s="246">
        <v>44085</v>
      </c>
      <c r="EP199" s="251">
        <f t="shared" si="26"/>
        <v>0</v>
      </c>
    </row>
    <row r="200" spans="112:146" ht="18.75" hidden="1" customHeight="1">
      <c r="DH200" s="147">
        <f t="shared" si="27"/>
        <v>0</v>
      </c>
      <c r="EN200" s="245">
        <f t="shared" si="28"/>
        <v>0</v>
      </c>
      <c r="EO200" s="246">
        <v>44092</v>
      </c>
      <c r="EP200" s="251">
        <f t="shared" si="26"/>
        <v>0</v>
      </c>
    </row>
    <row r="201" spans="112:146" ht="18.75" hidden="1" customHeight="1">
      <c r="DH201" s="147">
        <f t="shared" si="27"/>
        <v>0</v>
      </c>
      <c r="EN201" s="245">
        <f t="shared" si="28"/>
        <v>0</v>
      </c>
      <c r="EO201" s="246">
        <v>44099</v>
      </c>
      <c r="EP201" s="251">
        <f t="shared" si="26"/>
        <v>0</v>
      </c>
    </row>
    <row r="202" spans="112:146" ht="18.75" hidden="1" customHeight="1">
      <c r="DH202" s="147">
        <f t="shared" si="27"/>
        <v>0</v>
      </c>
      <c r="EN202" s="245">
        <f t="shared" si="28"/>
        <v>0</v>
      </c>
      <c r="EO202" s="246">
        <v>44106</v>
      </c>
      <c r="EP202" s="251">
        <f t="shared" si="26"/>
        <v>0</v>
      </c>
    </row>
    <row r="203" spans="112:146" ht="18.75" hidden="1" customHeight="1">
      <c r="DH203" s="147">
        <f t="shared" si="27"/>
        <v>0</v>
      </c>
      <c r="EN203" s="245">
        <f t="shared" si="28"/>
        <v>0</v>
      </c>
      <c r="EO203" s="246">
        <v>44113</v>
      </c>
      <c r="EP203" s="251">
        <f t="shared" si="26"/>
        <v>0</v>
      </c>
    </row>
    <row r="204" spans="112:146" ht="18.75" hidden="1" customHeight="1">
      <c r="DH204" s="147">
        <f t="shared" si="27"/>
        <v>0</v>
      </c>
      <c r="EN204" s="245">
        <f t="shared" si="28"/>
        <v>0</v>
      </c>
      <c r="EO204" s="246">
        <v>44120</v>
      </c>
      <c r="EP204" s="251">
        <f t="shared" si="26"/>
        <v>0</v>
      </c>
    </row>
    <row r="205" spans="112:146" ht="18.75" hidden="1" customHeight="1">
      <c r="DH205" s="147">
        <f t="shared" si="27"/>
        <v>0</v>
      </c>
      <c r="EN205" s="245">
        <f t="shared" si="28"/>
        <v>0</v>
      </c>
      <c r="EO205" s="246">
        <v>44127</v>
      </c>
      <c r="EP205" s="251">
        <f t="shared" si="26"/>
        <v>0</v>
      </c>
    </row>
    <row r="206" spans="112:146" ht="18.75" hidden="1" customHeight="1">
      <c r="DH206" s="147">
        <f t="shared" si="27"/>
        <v>0</v>
      </c>
      <c r="EN206" s="245">
        <f t="shared" si="28"/>
        <v>0</v>
      </c>
      <c r="EO206" s="246">
        <v>44134</v>
      </c>
      <c r="EP206" s="251">
        <f t="shared" si="26"/>
        <v>0</v>
      </c>
    </row>
    <row r="207" spans="112:146" ht="18.75" hidden="1" customHeight="1">
      <c r="DH207" s="147">
        <f t="shared" si="27"/>
        <v>0</v>
      </c>
      <c r="EN207" s="245">
        <f t="shared" si="28"/>
        <v>0</v>
      </c>
      <c r="EO207" s="246">
        <v>44141</v>
      </c>
      <c r="EP207" s="251">
        <f t="shared" si="26"/>
        <v>0</v>
      </c>
    </row>
    <row r="208" spans="112:146" ht="18.75" hidden="1" customHeight="1">
      <c r="DH208" s="147">
        <f t="shared" ref="DH208:DH243" si="29">DH207</f>
        <v>0</v>
      </c>
      <c r="EN208" s="245">
        <f t="shared" si="28"/>
        <v>0</v>
      </c>
      <c r="EO208" s="246">
        <v>44148</v>
      </c>
      <c r="EP208" s="251">
        <f t="shared" si="26"/>
        <v>0</v>
      </c>
    </row>
    <row r="209" spans="112:146" ht="18.75" hidden="1" customHeight="1">
      <c r="DH209" s="147">
        <f t="shared" si="29"/>
        <v>0</v>
      </c>
      <c r="EN209" s="245">
        <f t="shared" si="28"/>
        <v>0</v>
      </c>
      <c r="EO209" s="246">
        <v>44155</v>
      </c>
      <c r="EP209" s="251">
        <f t="shared" si="26"/>
        <v>0</v>
      </c>
    </row>
    <row r="210" spans="112:146" ht="18.75" hidden="1" customHeight="1">
      <c r="DH210" s="147">
        <f t="shared" si="29"/>
        <v>0</v>
      </c>
      <c r="EN210" s="245">
        <f t="shared" si="28"/>
        <v>0</v>
      </c>
      <c r="EO210" s="246">
        <v>44162</v>
      </c>
      <c r="EP210" s="251">
        <f t="shared" si="26"/>
        <v>0</v>
      </c>
    </row>
    <row r="211" spans="112:146" ht="18.75" hidden="1" customHeight="1">
      <c r="DH211" s="147">
        <f t="shared" si="29"/>
        <v>0</v>
      </c>
      <c r="EN211" s="245">
        <f t="shared" si="28"/>
        <v>0</v>
      </c>
      <c r="EO211" s="246">
        <v>44169</v>
      </c>
      <c r="EP211" s="251">
        <f t="shared" si="26"/>
        <v>0</v>
      </c>
    </row>
    <row r="212" spans="112:146" ht="18.75" hidden="1" customHeight="1">
      <c r="DH212" s="147">
        <f t="shared" si="29"/>
        <v>0</v>
      </c>
      <c r="EN212" s="245">
        <f t="shared" si="28"/>
        <v>0</v>
      </c>
      <c r="EO212" s="246">
        <v>44176</v>
      </c>
      <c r="EP212" s="251">
        <f t="shared" si="26"/>
        <v>0</v>
      </c>
    </row>
    <row r="213" spans="112:146" ht="18.75" hidden="1" customHeight="1">
      <c r="DH213" s="147">
        <f t="shared" si="29"/>
        <v>0</v>
      </c>
      <c r="EN213" s="245">
        <f t="shared" si="28"/>
        <v>0</v>
      </c>
      <c r="EO213" s="246">
        <v>44183</v>
      </c>
      <c r="EP213" s="251">
        <f t="shared" si="26"/>
        <v>0</v>
      </c>
    </row>
    <row r="214" spans="112:146" ht="18.75" hidden="1" customHeight="1">
      <c r="DH214" s="147">
        <f t="shared" si="29"/>
        <v>0</v>
      </c>
      <c r="EN214" s="245">
        <f t="shared" si="28"/>
        <v>0</v>
      </c>
      <c r="EO214" s="246">
        <v>44190</v>
      </c>
      <c r="EP214" s="251">
        <f t="shared" si="26"/>
        <v>0</v>
      </c>
    </row>
    <row r="215" spans="112:146" ht="18.75" hidden="1" customHeight="1">
      <c r="DH215" s="147">
        <f t="shared" si="29"/>
        <v>0</v>
      </c>
      <c r="EN215" s="245">
        <f t="shared" si="28"/>
        <v>0</v>
      </c>
      <c r="EO215" s="246">
        <v>44197</v>
      </c>
      <c r="EP215" s="251">
        <f t="shared" si="26"/>
        <v>0</v>
      </c>
    </row>
    <row r="216" spans="112:146" ht="18.75" hidden="1" customHeight="1">
      <c r="DH216" s="147">
        <f t="shared" si="29"/>
        <v>0</v>
      </c>
      <c r="EN216" s="245">
        <f t="shared" si="28"/>
        <v>0</v>
      </c>
      <c r="EO216" s="246">
        <v>44204</v>
      </c>
      <c r="EP216" s="251">
        <f t="shared" si="26"/>
        <v>0</v>
      </c>
    </row>
    <row r="217" spans="112:146" ht="18.75" hidden="1" customHeight="1">
      <c r="DH217" s="147">
        <f t="shared" si="29"/>
        <v>0</v>
      </c>
      <c r="EN217" s="245">
        <f t="shared" si="28"/>
        <v>0</v>
      </c>
      <c r="EO217" s="246">
        <v>44211</v>
      </c>
      <c r="EP217" s="251">
        <f t="shared" si="26"/>
        <v>0</v>
      </c>
    </row>
    <row r="218" spans="112:146" ht="18.75" hidden="1" customHeight="1">
      <c r="DH218" s="147">
        <f t="shared" si="29"/>
        <v>0</v>
      </c>
      <c r="EN218" s="245">
        <f t="shared" si="28"/>
        <v>0</v>
      </c>
      <c r="EO218" s="246">
        <v>44218</v>
      </c>
      <c r="EP218" s="251">
        <f t="shared" si="26"/>
        <v>0</v>
      </c>
    </row>
    <row r="219" spans="112:146" ht="18.75" hidden="1" customHeight="1">
      <c r="DH219" s="147">
        <f t="shared" si="29"/>
        <v>0</v>
      </c>
      <c r="EN219" s="245">
        <f t="shared" si="28"/>
        <v>0</v>
      </c>
      <c r="EO219" s="246">
        <v>44225</v>
      </c>
      <c r="EP219" s="251">
        <f t="shared" si="26"/>
        <v>0</v>
      </c>
    </row>
    <row r="220" spans="112:146" ht="18.75" hidden="1" customHeight="1">
      <c r="DH220" s="147">
        <f t="shared" si="29"/>
        <v>0</v>
      </c>
      <c r="EN220" s="245">
        <f t="shared" si="28"/>
        <v>0</v>
      </c>
      <c r="EO220" s="246">
        <v>44232</v>
      </c>
      <c r="EP220" s="251">
        <f t="shared" si="26"/>
        <v>0</v>
      </c>
    </row>
    <row r="221" spans="112:146" ht="18.75" hidden="1" customHeight="1">
      <c r="DH221" s="147">
        <f t="shared" si="29"/>
        <v>0</v>
      </c>
      <c r="EN221" s="245">
        <f t="shared" si="28"/>
        <v>0</v>
      </c>
      <c r="EO221" s="246">
        <v>44239</v>
      </c>
      <c r="EP221" s="251">
        <f t="shared" si="26"/>
        <v>0</v>
      </c>
    </row>
    <row r="222" spans="112:146" ht="18.75" hidden="1" customHeight="1">
      <c r="DH222" s="147">
        <f t="shared" si="29"/>
        <v>0</v>
      </c>
      <c r="EN222" s="245">
        <f t="shared" si="28"/>
        <v>0</v>
      </c>
      <c r="EO222" s="246">
        <v>44246</v>
      </c>
      <c r="EP222" s="251">
        <f t="shared" si="26"/>
        <v>0</v>
      </c>
    </row>
    <row r="223" spans="112:146" ht="18.75" hidden="1" customHeight="1">
      <c r="DH223" s="147">
        <f t="shared" si="29"/>
        <v>0</v>
      </c>
      <c r="EN223" s="245">
        <f t="shared" si="28"/>
        <v>0</v>
      </c>
      <c r="EO223" s="246">
        <v>44253</v>
      </c>
      <c r="EP223" s="251">
        <f t="shared" si="26"/>
        <v>0</v>
      </c>
    </row>
    <row r="224" spans="112:146" ht="18.75" hidden="1" customHeight="1">
      <c r="DH224" s="147">
        <f t="shared" si="29"/>
        <v>0</v>
      </c>
      <c r="EN224" s="245">
        <f t="shared" si="28"/>
        <v>0</v>
      </c>
      <c r="EO224" s="246">
        <v>44260</v>
      </c>
      <c r="EP224" s="251">
        <f t="shared" si="26"/>
        <v>0</v>
      </c>
    </row>
    <row r="225" spans="112:146" ht="18.75" hidden="1" customHeight="1">
      <c r="DH225" s="147">
        <f t="shared" si="29"/>
        <v>0</v>
      </c>
      <c r="EN225" s="245">
        <f t="shared" si="28"/>
        <v>0</v>
      </c>
      <c r="EO225" s="246">
        <v>44267</v>
      </c>
      <c r="EP225" s="251">
        <f t="shared" si="26"/>
        <v>0</v>
      </c>
    </row>
    <row r="226" spans="112:146" ht="18.75" hidden="1" customHeight="1">
      <c r="DH226" s="147">
        <f t="shared" si="29"/>
        <v>0</v>
      </c>
      <c r="EN226" s="245">
        <f t="shared" si="28"/>
        <v>0</v>
      </c>
      <c r="EO226" s="246">
        <v>44274</v>
      </c>
      <c r="EP226" s="251">
        <f t="shared" si="26"/>
        <v>0</v>
      </c>
    </row>
    <row r="227" spans="112:146" ht="18.75" hidden="1" customHeight="1">
      <c r="DH227" s="147">
        <f t="shared" si="29"/>
        <v>0</v>
      </c>
      <c r="EN227" s="245">
        <f t="shared" si="28"/>
        <v>0</v>
      </c>
      <c r="EO227" s="246">
        <v>44281</v>
      </c>
      <c r="EP227" s="251">
        <f t="shared" si="26"/>
        <v>0</v>
      </c>
    </row>
    <row r="228" spans="112:146" ht="18.75" hidden="1" customHeight="1">
      <c r="DH228" s="147">
        <f t="shared" si="29"/>
        <v>0</v>
      </c>
      <c r="EN228" s="245">
        <f t="shared" si="28"/>
        <v>0</v>
      </c>
      <c r="EO228" s="246">
        <v>44288</v>
      </c>
      <c r="EP228" s="251">
        <f t="shared" si="26"/>
        <v>0</v>
      </c>
    </row>
    <row r="229" spans="112:146" ht="18.75" hidden="1" customHeight="1">
      <c r="DH229" s="147">
        <f t="shared" si="29"/>
        <v>0</v>
      </c>
      <c r="EN229" s="245">
        <f t="shared" si="28"/>
        <v>0</v>
      </c>
      <c r="EO229" s="246">
        <v>44295</v>
      </c>
      <c r="EP229" s="251">
        <f t="shared" si="26"/>
        <v>0</v>
      </c>
    </row>
    <row r="230" spans="112:146" ht="18.75" hidden="1" customHeight="1">
      <c r="DH230" s="147">
        <f t="shared" si="29"/>
        <v>0</v>
      </c>
      <c r="EN230" s="245">
        <f t="shared" si="28"/>
        <v>0</v>
      </c>
      <c r="EO230" s="246">
        <v>44302</v>
      </c>
      <c r="EP230" s="251">
        <f t="shared" si="26"/>
        <v>0</v>
      </c>
    </row>
    <row r="231" spans="112:146" ht="18.75" hidden="1" customHeight="1">
      <c r="DH231" s="147">
        <f t="shared" si="29"/>
        <v>0</v>
      </c>
      <c r="EN231" s="245">
        <f t="shared" si="28"/>
        <v>0</v>
      </c>
      <c r="EO231" s="246">
        <v>44309</v>
      </c>
      <c r="EP231" s="251">
        <f t="shared" si="26"/>
        <v>0</v>
      </c>
    </row>
    <row r="232" spans="112:146" ht="18.75" hidden="1" customHeight="1">
      <c r="DH232" s="147">
        <f t="shared" si="29"/>
        <v>0</v>
      </c>
      <c r="EN232" s="245">
        <f t="shared" si="28"/>
        <v>0</v>
      </c>
      <c r="EO232" s="246">
        <v>44316</v>
      </c>
      <c r="EP232" s="251">
        <f t="shared" si="26"/>
        <v>0</v>
      </c>
    </row>
    <row r="233" spans="112:146" ht="18.75" hidden="1" customHeight="1">
      <c r="DH233" s="147">
        <f t="shared" si="29"/>
        <v>0</v>
      </c>
      <c r="EN233" s="245">
        <f t="shared" si="28"/>
        <v>0</v>
      </c>
      <c r="EO233" s="246">
        <v>44323</v>
      </c>
      <c r="EP233" s="251">
        <f t="shared" si="26"/>
        <v>0</v>
      </c>
    </row>
    <row r="234" spans="112:146" ht="18.75" hidden="1" customHeight="1">
      <c r="DH234" s="147">
        <f t="shared" si="29"/>
        <v>0</v>
      </c>
      <c r="EN234" s="245">
        <f t="shared" si="28"/>
        <v>0</v>
      </c>
      <c r="EO234" s="246">
        <v>44330</v>
      </c>
      <c r="EP234" s="251">
        <f t="shared" si="26"/>
        <v>0</v>
      </c>
    </row>
    <row r="235" spans="112:146" ht="18.75" hidden="1" customHeight="1">
      <c r="DH235" s="147">
        <f t="shared" si="29"/>
        <v>0</v>
      </c>
      <c r="EN235" s="245">
        <f t="shared" si="28"/>
        <v>0</v>
      </c>
      <c r="EO235" s="246">
        <v>44337</v>
      </c>
      <c r="EP235" s="251">
        <f t="shared" si="26"/>
        <v>0</v>
      </c>
    </row>
    <row r="236" spans="112:146" ht="18.75" hidden="1" customHeight="1">
      <c r="DH236" s="147">
        <f t="shared" si="29"/>
        <v>0</v>
      </c>
      <c r="EN236" s="245">
        <f t="shared" si="28"/>
        <v>0</v>
      </c>
      <c r="EO236" s="246">
        <v>44344</v>
      </c>
      <c r="EP236" s="251">
        <f t="shared" si="26"/>
        <v>0</v>
      </c>
    </row>
    <row r="237" spans="112:146" ht="18.75" hidden="1" customHeight="1">
      <c r="DH237" s="147">
        <f t="shared" si="29"/>
        <v>0</v>
      </c>
      <c r="EN237" s="245">
        <f t="shared" si="28"/>
        <v>0</v>
      </c>
      <c r="EO237" s="246">
        <v>44351</v>
      </c>
      <c r="EP237" s="251">
        <f t="shared" si="26"/>
        <v>0</v>
      </c>
    </row>
    <row r="238" spans="112:146" ht="18.75" hidden="1" customHeight="1">
      <c r="DH238" s="147">
        <f t="shared" si="29"/>
        <v>0</v>
      </c>
      <c r="EN238" s="245">
        <f t="shared" si="28"/>
        <v>0</v>
      </c>
      <c r="EO238" s="246">
        <v>44358</v>
      </c>
      <c r="EP238" s="251">
        <f t="shared" si="26"/>
        <v>0</v>
      </c>
    </row>
    <row r="239" spans="112:146" ht="18.75" hidden="1" customHeight="1">
      <c r="DH239" s="147">
        <f t="shared" si="29"/>
        <v>0</v>
      </c>
      <c r="EN239" s="245">
        <f t="shared" si="28"/>
        <v>0</v>
      </c>
      <c r="EO239" s="246">
        <v>44365</v>
      </c>
      <c r="EP239" s="251">
        <f t="shared" ref="EP239:EP302" si="30">IF(EN239=EO239,2,0)</f>
        <v>0</v>
      </c>
    </row>
    <row r="240" spans="112:146" ht="18.75" hidden="1" customHeight="1">
      <c r="DH240" s="147">
        <f t="shared" si="29"/>
        <v>0</v>
      </c>
      <c r="EN240" s="245">
        <f t="shared" ref="EN240:EN303" si="31">EN239</f>
        <v>0</v>
      </c>
      <c r="EO240" s="246">
        <v>44372</v>
      </c>
      <c r="EP240" s="251">
        <f t="shared" si="30"/>
        <v>0</v>
      </c>
    </row>
    <row r="241" spans="112:146" ht="18.75" hidden="1" customHeight="1">
      <c r="DH241" s="147">
        <f t="shared" si="29"/>
        <v>0</v>
      </c>
      <c r="EN241" s="245">
        <f t="shared" si="31"/>
        <v>0</v>
      </c>
      <c r="EO241" s="246">
        <v>44379</v>
      </c>
      <c r="EP241" s="251">
        <f t="shared" si="30"/>
        <v>0</v>
      </c>
    </row>
    <row r="242" spans="112:146" ht="18.75" hidden="1" customHeight="1">
      <c r="DH242" s="147">
        <f t="shared" si="29"/>
        <v>0</v>
      </c>
      <c r="EN242" s="245">
        <f t="shared" si="31"/>
        <v>0</v>
      </c>
      <c r="EO242" s="246">
        <v>44386</v>
      </c>
      <c r="EP242" s="251">
        <f t="shared" si="30"/>
        <v>0</v>
      </c>
    </row>
    <row r="243" spans="112:146" ht="18.75" hidden="1" customHeight="1">
      <c r="DH243" s="147">
        <f t="shared" si="29"/>
        <v>0</v>
      </c>
      <c r="EN243" s="245">
        <f t="shared" si="31"/>
        <v>0</v>
      </c>
      <c r="EO243" s="246">
        <v>44393</v>
      </c>
      <c r="EP243" s="251">
        <f t="shared" si="30"/>
        <v>0</v>
      </c>
    </row>
    <row r="244" spans="112:146" ht="18.75" hidden="1" customHeight="1">
      <c r="EN244" s="245">
        <f t="shared" si="31"/>
        <v>0</v>
      </c>
      <c r="EO244" s="246">
        <v>44400</v>
      </c>
      <c r="EP244" s="251">
        <f t="shared" si="30"/>
        <v>0</v>
      </c>
    </row>
    <row r="245" spans="112:146" ht="18.75" hidden="1" customHeight="1">
      <c r="EN245" s="245">
        <f t="shared" si="31"/>
        <v>0</v>
      </c>
      <c r="EO245" s="246">
        <v>44407</v>
      </c>
      <c r="EP245" s="251">
        <f t="shared" si="30"/>
        <v>0</v>
      </c>
    </row>
    <row r="246" spans="112:146" ht="18.75" hidden="1" customHeight="1">
      <c r="EN246" s="245">
        <f t="shared" si="31"/>
        <v>0</v>
      </c>
      <c r="EO246" s="246">
        <v>44414</v>
      </c>
      <c r="EP246" s="251">
        <f t="shared" si="30"/>
        <v>0</v>
      </c>
    </row>
    <row r="247" spans="112:146" ht="18.75" hidden="1" customHeight="1">
      <c r="EN247" s="245">
        <f t="shared" si="31"/>
        <v>0</v>
      </c>
      <c r="EO247" s="246">
        <v>44421</v>
      </c>
      <c r="EP247" s="251">
        <f t="shared" si="30"/>
        <v>0</v>
      </c>
    </row>
    <row r="248" spans="112:146" ht="18.75" hidden="1" customHeight="1">
      <c r="EN248" s="245">
        <f t="shared" si="31"/>
        <v>0</v>
      </c>
      <c r="EO248" s="246">
        <v>44428</v>
      </c>
      <c r="EP248" s="251">
        <f t="shared" si="30"/>
        <v>0</v>
      </c>
    </row>
    <row r="249" spans="112:146" ht="18.75" hidden="1" customHeight="1">
      <c r="EN249" s="245">
        <f t="shared" si="31"/>
        <v>0</v>
      </c>
      <c r="EO249" s="246">
        <v>44435</v>
      </c>
      <c r="EP249" s="251">
        <f t="shared" si="30"/>
        <v>0</v>
      </c>
    </row>
    <row r="250" spans="112:146" ht="18.75" hidden="1" customHeight="1">
      <c r="EN250" s="245">
        <f t="shared" si="31"/>
        <v>0</v>
      </c>
      <c r="EO250" s="246">
        <v>44442</v>
      </c>
      <c r="EP250" s="251">
        <f t="shared" si="30"/>
        <v>0</v>
      </c>
    </row>
    <row r="251" spans="112:146" ht="18.75" hidden="1" customHeight="1">
      <c r="EN251" s="245">
        <f t="shared" si="31"/>
        <v>0</v>
      </c>
      <c r="EO251" s="246">
        <v>44449</v>
      </c>
      <c r="EP251" s="251">
        <f t="shared" si="30"/>
        <v>0</v>
      </c>
    </row>
    <row r="252" spans="112:146" ht="18.75" hidden="1" customHeight="1">
      <c r="EN252" s="245">
        <f t="shared" si="31"/>
        <v>0</v>
      </c>
      <c r="EO252" s="246">
        <v>44456</v>
      </c>
      <c r="EP252" s="251">
        <f t="shared" si="30"/>
        <v>0</v>
      </c>
    </row>
    <row r="253" spans="112:146" ht="18.75" hidden="1" customHeight="1">
      <c r="EN253" s="245">
        <f t="shared" si="31"/>
        <v>0</v>
      </c>
      <c r="EO253" s="246">
        <v>44463</v>
      </c>
      <c r="EP253" s="251">
        <f t="shared" si="30"/>
        <v>0</v>
      </c>
    </row>
    <row r="254" spans="112:146" ht="18.75" hidden="1" customHeight="1">
      <c r="EN254" s="245">
        <f t="shared" si="31"/>
        <v>0</v>
      </c>
      <c r="EO254" s="246">
        <v>44470</v>
      </c>
      <c r="EP254" s="251">
        <f t="shared" si="30"/>
        <v>0</v>
      </c>
    </row>
    <row r="255" spans="112:146" ht="18.75" hidden="1" customHeight="1">
      <c r="EN255" s="245">
        <f t="shared" si="31"/>
        <v>0</v>
      </c>
      <c r="EO255" s="246">
        <v>44477</v>
      </c>
      <c r="EP255" s="251">
        <f t="shared" si="30"/>
        <v>0</v>
      </c>
    </row>
    <row r="256" spans="112:146" ht="18.75" hidden="1" customHeight="1">
      <c r="EN256" s="245">
        <f t="shared" si="31"/>
        <v>0</v>
      </c>
      <c r="EO256" s="246">
        <v>44484</v>
      </c>
      <c r="EP256" s="251">
        <f t="shared" si="30"/>
        <v>0</v>
      </c>
    </row>
    <row r="257" spans="144:146" ht="18.75" hidden="1" customHeight="1">
      <c r="EN257" s="245">
        <f t="shared" si="31"/>
        <v>0</v>
      </c>
      <c r="EO257" s="246">
        <v>44491</v>
      </c>
      <c r="EP257" s="251">
        <f t="shared" si="30"/>
        <v>0</v>
      </c>
    </row>
    <row r="258" spans="144:146" ht="18.75" hidden="1" customHeight="1">
      <c r="EN258" s="245">
        <f t="shared" si="31"/>
        <v>0</v>
      </c>
      <c r="EO258" s="246">
        <v>44498</v>
      </c>
      <c r="EP258" s="251">
        <f t="shared" si="30"/>
        <v>0</v>
      </c>
    </row>
    <row r="259" spans="144:146" ht="18.75" hidden="1" customHeight="1">
      <c r="EN259" s="245">
        <f t="shared" si="31"/>
        <v>0</v>
      </c>
      <c r="EO259" s="246">
        <v>44505</v>
      </c>
      <c r="EP259" s="251">
        <f t="shared" si="30"/>
        <v>0</v>
      </c>
    </row>
    <row r="260" spans="144:146" ht="18.75" hidden="1" customHeight="1">
      <c r="EN260" s="245">
        <f t="shared" si="31"/>
        <v>0</v>
      </c>
      <c r="EO260" s="246">
        <v>44512</v>
      </c>
      <c r="EP260" s="251">
        <f t="shared" si="30"/>
        <v>0</v>
      </c>
    </row>
    <row r="261" spans="144:146" ht="18.75" hidden="1" customHeight="1">
      <c r="EN261" s="245">
        <f t="shared" si="31"/>
        <v>0</v>
      </c>
      <c r="EO261" s="246">
        <v>44519</v>
      </c>
      <c r="EP261" s="251">
        <f t="shared" si="30"/>
        <v>0</v>
      </c>
    </row>
    <row r="262" spans="144:146" ht="18.75" hidden="1" customHeight="1">
      <c r="EN262" s="245">
        <f t="shared" si="31"/>
        <v>0</v>
      </c>
      <c r="EO262" s="246">
        <v>44526</v>
      </c>
      <c r="EP262" s="251">
        <f t="shared" si="30"/>
        <v>0</v>
      </c>
    </row>
    <row r="263" spans="144:146" ht="18.75" hidden="1" customHeight="1">
      <c r="EN263" s="245">
        <f t="shared" si="31"/>
        <v>0</v>
      </c>
      <c r="EO263" s="246">
        <v>44533</v>
      </c>
      <c r="EP263" s="251">
        <f t="shared" si="30"/>
        <v>0</v>
      </c>
    </row>
    <row r="264" spans="144:146" ht="18.75" hidden="1" customHeight="1">
      <c r="EN264" s="245">
        <f t="shared" si="31"/>
        <v>0</v>
      </c>
      <c r="EO264" s="246">
        <v>44540</v>
      </c>
      <c r="EP264" s="251">
        <f t="shared" si="30"/>
        <v>0</v>
      </c>
    </row>
    <row r="265" spans="144:146" ht="18.75" hidden="1" customHeight="1">
      <c r="EN265" s="245">
        <f t="shared" si="31"/>
        <v>0</v>
      </c>
      <c r="EO265" s="246">
        <v>44547</v>
      </c>
      <c r="EP265" s="251">
        <f t="shared" si="30"/>
        <v>0</v>
      </c>
    </row>
    <row r="266" spans="144:146" ht="18.75" hidden="1" customHeight="1">
      <c r="EN266" s="245">
        <f t="shared" si="31"/>
        <v>0</v>
      </c>
      <c r="EO266" s="246">
        <v>44554</v>
      </c>
      <c r="EP266" s="251">
        <f t="shared" si="30"/>
        <v>0</v>
      </c>
    </row>
    <row r="267" spans="144:146" ht="18.75" hidden="1" customHeight="1">
      <c r="EN267" s="245">
        <f t="shared" si="31"/>
        <v>0</v>
      </c>
      <c r="EO267" s="246">
        <v>44561</v>
      </c>
      <c r="EP267" s="251">
        <f t="shared" si="30"/>
        <v>0</v>
      </c>
    </row>
    <row r="268" spans="144:146" ht="18.75" hidden="1" customHeight="1">
      <c r="EN268" s="245">
        <f t="shared" si="31"/>
        <v>0</v>
      </c>
      <c r="EO268" s="246">
        <v>44568</v>
      </c>
      <c r="EP268" s="251">
        <f t="shared" si="30"/>
        <v>0</v>
      </c>
    </row>
    <row r="269" spans="144:146" ht="18.75" hidden="1" customHeight="1">
      <c r="EN269" s="245">
        <f t="shared" si="31"/>
        <v>0</v>
      </c>
      <c r="EO269" s="246">
        <v>44575</v>
      </c>
      <c r="EP269" s="251">
        <f t="shared" si="30"/>
        <v>0</v>
      </c>
    </row>
    <row r="270" spans="144:146" ht="18.75" hidden="1" customHeight="1">
      <c r="EN270" s="245">
        <f t="shared" si="31"/>
        <v>0</v>
      </c>
      <c r="EO270" s="246">
        <v>44582</v>
      </c>
      <c r="EP270" s="251">
        <f t="shared" si="30"/>
        <v>0</v>
      </c>
    </row>
    <row r="271" spans="144:146" ht="18.75" hidden="1" customHeight="1">
      <c r="EN271" s="245">
        <f t="shared" si="31"/>
        <v>0</v>
      </c>
      <c r="EO271" s="246">
        <v>44589</v>
      </c>
      <c r="EP271" s="251">
        <f t="shared" si="30"/>
        <v>0</v>
      </c>
    </row>
    <row r="272" spans="144:146" ht="18.75" hidden="1" customHeight="1">
      <c r="EN272" s="245">
        <f t="shared" si="31"/>
        <v>0</v>
      </c>
      <c r="EO272" s="246">
        <v>44596</v>
      </c>
      <c r="EP272" s="251">
        <f t="shared" si="30"/>
        <v>0</v>
      </c>
    </row>
    <row r="273" spans="144:146" ht="18.75" hidden="1" customHeight="1">
      <c r="EN273" s="245">
        <f t="shared" si="31"/>
        <v>0</v>
      </c>
      <c r="EO273" s="246">
        <v>44603</v>
      </c>
      <c r="EP273" s="251">
        <f t="shared" si="30"/>
        <v>0</v>
      </c>
    </row>
    <row r="274" spans="144:146" ht="18.75" hidden="1" customHeight="1">
      <c r="EN274" s="245">
        <f t="shared" si="31"/>
        <v>0</v>
      </c>
      <c r="EO274" s="246">
        <v>44610</v>
      </c>
      <c r="EP274" s="251">
        <f t="shared" si="30"/>
        <v>0</v>
      </c>
    </row>
    <row r="275" spans="144:146" ht="18.75" hidden="1" customHeight="1">
      <c r="EN275" s="245">
        <f t="shared" si="31"/>
        <v>0</v>
      </c>
      <c r="EO275" s="246">
        <v>44617</v>
      </c>
      <c r="EP275" s="251">
        <f t="shared" si="30"/>
        <v>0</v>
      </c>
    </row>
    <row r="276" spans="144:146" ht="18.75" hidden="1" customHeight="1">
      <c r="EN276" s="245">
        <f t="shared" si="31"/>
        <v>0</v>
      </c>
      <c r="EO276" s="246">
        <v>44624</v>
      </c>
      <c r="EP276" s="251">
        <f t="shared" si="30"/>
        <v>0</v>
      </c>
    </row>
    <row r="277" spans="144:146" ht="18.75" hidden="1" customHeight="1">
      <c r="EN277" s="245">
        <f t="shared" si="31"/>
        <v>0</v>
      </c>
      <c r="EO277" s="246">
        <v>44631</v>
      </c>
      <c r="EP277" s="251">
        <f t="shared" si="30"/>
        <v>0</v>
      </c>
    </row>
    <row r="278" spans="144:146" ht="18.75" hidden="1" customHeight="1">
      <c r="EN278" s="245">
        <f t="shared" si="31"/>
        <v>0</v>
      </c>
      <c r="EO278" s="246">
        <v>44638</v>
      </c>
      <c r="EP278" s="251">
        <f t="shared" si="30"/>
        <v>0</v>
      </c>
    </row>
    <row r="279" spans="144:146" ht="18.75" hidden="1" customHeight="1">
      <c r="EN279" s="245">
        <f t="shared" si="31"/>
        <v>0</v>
      </c>
      <c r="EO279" s="246">
        <v>44645</v>
      </c>
      <c r="EP279" s="251">
        <f t="shared" si="30"/>
        <v>0</v>
      </c>
    </row>
    <row r="280" spans="144:146" ht="18.75" hidden="1" customHeight="1">
      <c r="EN280" s="245">
        <f t="shared" si="31"/>
        <v>0</v>
      </c>
      <c r="EO280" s="246">
        <v>44652</v>
      </c>
      <c r="EP280" s="251">
        <f t="shared" si="30"/>
        <v>0</v>
      </c>
    </row>
    <row r="281" spans="144:146" ht="18.75" hidden="1" customHeight="1">
      <c r="EN281" s="245">
        <f t="shared" si="31"/>
        <v>0</v>
      </c>
      <c r="EO281" s="246">
        <v>44659</v>
      </c>
      <c r="EP281" s="251">
        <f t="shared" si="30"/>
        <v>0</v>
      </c>
    </row>
    <row r="282" spans="144:146" ht="18.75" hidden="1" customHeight="1">
      <c r="EN282" s="245">
        <f t="shared" si="31"/>
        <v>0</v>
      </c>
      <c r="EO282" s="246">
        <v>44666</v>
      </c>
      <c r="EP282" s="251">
        <f t="shared" si="30"/>
        <v>0</v>
      </c>
    </row>
    <row r="283" spans="144:146" ht="18.75" hidden="1" customHeight="1">
      <c r="EN283" s="245">
        <f t="shared" si="31"/>
        <v>0</v>
      </c>
      <c r="EO283" s="246">
        <v>44673</v>
      </c>
      <c r="EP283" s="251">
        <f t="shared" si="30"/>
        <v>0</v>
      </c>
    </row>
    <row r="284" spans="144:146" ht="18.75" hidden="1" customHeight="1">
      <c r="EN284" s="245">
        <f t="shared" si="31"/>
        <v>0</v>
      </c>
      <c r="EO284" s="246">
        <v>44680</v>
      </c>
      <c r="EP284" s="251">
        <f t="shared" si="30"/>
        <v>0</v>
      </c>
    </row>
    <row r="285" spans="144:146" ht="18.75" hidden="1" customHeight="1">
      <c r="EN285" s="245">
        <f t="shared" si="31"/>
        <v>0</v>
      </c>
      <c r="EO285" s="246">
        <v>44687</v>
      </c>
      <c r="EP285" s="251">
        <f t="shared" si="30"/>
        <v>0</v>
      </c>
    </row>
    <row r="286" spans="144:146" ht="18.75" hidden="1" customHeight="1">
      <c r="EN286" s="245">
        <f t="shared" si="31"/>
        <v>0</v>
      </c>
      <c r="EO286" s="246">
        <v>44694</v>
      </c>
      <c r="EP286" s="251">
        <f t="shared" si="30"/>
        <v>0</v>
      </c>
    </row>
    <row r="287" spans="144:146" ht="18.75" hidden="1" customHeight="1">
      <c r="EN287" s="245">
        <f t="shared" si="31"/>
        <v>0</v>
      </c>
      <c r="EO287" s="246">
        <v>44701</v>
      </c>
      <c r="EP287" s="251">
        <f t="shared" si="30"/>
        <v>0</v>
      </c>
    </row>
    <row r="288" spans="144:146" ht="18.75" hidden="1" customHeight="1">
      <c r="EN288" s="245">
        <f t="shared" si="31"/>
        <v>0</v>
      </c>
      <c r="EO288" s="246">
        <v>44708</v>
      </c>
      <c r="EP288" s="251">
        <f t="shared" si="30"/>
        <v>0</v>
      </c>
    </row>
    <row r="289" spans="144:146" ht="18.75" hidden="1" customHeight="1">
      <c r="EN289" s="245">
        <f t="shared" si="31"/>
        <v>0</v>
      </c>
      <c r="EO289" s="246">
        <v>44715</v>
      </c>
      <c r="EP289" s="251">
        <f t="shared" si="30"/>
        <v>0</v>
      </c>
    </row>
    <row r="290" spans="144:146" ht="18.75" hidden="1" customHeight="1">
      <c r="EN290" s="245">
        <f t="shared" si="31"/>
        <v>0</v>
      </c>
      <c r="EO290" s="246">
        <v>44722</v>
      </c>
      <c r="EP290" s="251">
        <f t="shared" si="30"/>
        <v>0</v>
      </c>
    </row>
    <row r="291" spans="144:146" ht="18.75" hidden="1" customHeight="1">
      <c r="EN291" s="245">
        <f t="shared" si="31"/>
        <v>0</v>
      </c>
      <c r="EO291" s="246">
        <v>44729</v>
      </c>
      <c r="EP291" s="251">
        <f t="shared" si="30"/>
        <v>0</v>
      </c>
    </row>
    <row r="292" spans="144:146" ht="18.75" hidden="1" customHeight="1">
      <c r="EN292" s="245">
        <f t="shared" si="31"/>
        <v>0</v>
      </c>
      <c r="EO292" s="246">
        <v>44736</v>
      </c>
      <c r="EP292" s="251">
        <f t="shared" si="30"/>
        <v>0</v>
      </c>
    </row>
    <row r="293" spans="144:146" ht="18.75" hidden="1" customHeight="1">
      <c r="EN293" s="245">
        <f t="shared" si="31"/>
        <v>0</v>
      </c>
      <c r="EO293" s="246">
        <v>44743</v>
      </c>
      <c r="EP293" s="251">
        <f t="shared" si="30"/>
        <v>0</v>
      </c>
    </row>
    <row r="294" spans="144:146" ht="18.75" hidden="1" customHeight="1">
      <c r="EN294" s="245">
        <f t="shared" si="31"/>
        <v>0</v>
      </c>
      <c r="EO294" s="246">
        <v>44750</v>
      </c>
      <c r="EP294" s="251">
        <f t="shared" si="30"/>
        <v>0</v>
      </c>
    </row>
    <row r="295" spans="144:146" ht="18.75" hidden="1" customHeight="1">
      <c r="EN295" s="245">
        <f t="shared" si="31"/>
        <v>0</v>
      </c>
      <c r="EO295" s="246">
        <v>44757</v>
      </c>
      <c r="EP295" s="251">
        <f t="shared" si="30"/>
        <v>0</v>
      </c>
    </row>
    <row r="296" spans="144:146" ht="18.75" hidden="1" customHeight="1">
      <c r="EN296" s="245">
        <f t="shared" si="31"/>
        <v>0</v>
      </c>
      <c r="EO296" s="246">
        <v>44764</v>
      </c>
      <c r="EP296" s="251">
        <f t="shared" si="30"/>
        <v>0</v>
      </c>
    </row>
    <row r="297" spans="144:146" ht="18.75" hidden="1" customHeight="1">
      <c r="EN297" s="245">
        <f t="shared" si="31"/>
        <v>0</v>
      </c>
      <c r="EO297" s="246">
        <v>44771</v>
      </c>
      <c r="EP297" s="251">
        <f t="shared" si="30"/>
        <v>0</v>
      </c>
    </row>
    <row r="298" spans="144:146" ht="18.75" hidden="1" customHeight="1">
      <c r="EN298" s="245">
        <f t="shared" si="31"/>
        <v>0</v>
      </c>
      <c r="EO298" s="246">
        <v>44778</v>
      </c>
      <c r="EP298" s="251">
        <f t="shared" si="30"/>
        <v>0</v>
      </c>
    </row>
    <row r="299" spans="144:146" ht="18.75" hidden="1" customHeight="1">
      <c r="EN299" s="245">
        <f t="shared" si="31"/>
        <v>0</v>
      </c>
      <c r="EO299" s="246">
        <v>44785</v>
      </c>
      <c r="EP299" s="251">
        <f t="shared" si="30"/>
        <v>0</v>
      </c>
    </row>
    <row r="300" spans="144:146" ht="18.75" hidden="1" customHeight="1">
      <c r="EN300" s="245">
        <f t="shared" si="31"/>
        <v>0</v>
      </c>
      <c r="EO300" s="246">
        <v>44792</v>
      </c>
      <c r="EP300" s="251">
        <f t="shared" si="30"/>
        <v>0</v>
      </c>
    </row>
    <row r="301" spans="144:146" ht="18.75" hidden="1" customHeight="1">
      <c r="EN301" s="245">
        <f t="shared" si="31"/>
        <v>0</v>
      </c>
      <c r="EO301" s="246">
        <v>44799</v>
      </c>
      <c r="EP301" s="251">
        <f t="shared" si="30"/>
        <v>0</v>
      </c>
    </row>
    <row r="302" spans="144:146" ht="18.75" hidden="1" customHeight="1">
      <c r="EN302" s="245">
        <f t="shared" si="31"/>
        <v>0</v>
      </c>
      <c r="EO302" s="246">
        <v>44806</v>
      </c>
      <c r="EP302" s="251">
        <f t="shared" si="30"/>
        <v>0</v>
      </c>
    </row>
    <row r="303" spans="144:146" ht="18.75" hidden="1" customHeight="1">
      <c r="EN303" s="245">
        <f t="shared" si="31"/>
        <v>0</v>
      </c>
      <c r="EO303" s="246">
        <v>44813</v>
      </c>
      <c r="EP303" s="251">
        <f t="shared" ref="EP303:EP366" si="32">IF(EN303=EO303,2,0)</f>
        <v>0</v>
      </c>
    </row>
    <row r="304" spans="144:146" ht="18.75" hidden="1" customHeight="1">
      <c r="EN304" s="245">
        <f t="shared" ref="EN304:EN367" si="33">EN303</f>
        <v>0</v>
      </c>
      <c r="EO304" s="246">
        <v>44820</v>
      </c>
      <c r="EP304" s="251">
        <f t="shared" si="32"/>
        <v>0</v>
      </c>
    </row>
    <row r="305" spans="144:146" ht="18.75" hidden="1" customHeight="1">
      <c r="EN305" s="245">
        <f t="shared" si="33"/>
        <v>0</v>
      </c>
      <c r="EO305" s="246">
        <v>44827</v>
      </c>
      <c r="EP305" s="251">
        <f t="shared" si="32"/>
        <v>0</v>
      </c>
    </row>
    <row r="306" spans="144:146" ht="18.75" hidden="1" customHeight="1">
      <c r="EN306" s="245">
        <f t="shared" si="33"/>
        <v>0</v>
      </c>
      <c r="EO306" s="246">
        <v>44834</v>
      </c>
      <c r="EP306" s="251">
        <f t="shared" si="32"/>
        <v>0</v>
      </c>
    </row>
    <row r="307" spans="144:146" ht="18.75" hidden="1" customHeight="1">
      <c r="EN307" s="245">
        <f t="shared" si="33"/>
        <v>0</v>
      </c>
      <c r="EO307" s="246">
        <v>44841</v>
      </c>
      <c r="EP307" s="251">
        <f t="shared" si="32"/>
        <v>0</v>
      </c>
    </row>
    <row r="308" spans="144:146" ht="18.75" hidden="1" customHeight="1">
      <c r="EN308" s="245">
        <f t="shared" si="33"/>
        <v>0</v>
      </c>
      <c r="EO308" s="246">
        <v>44848</v>
      </c>
      <c r="EP308" s="251">
        <f t="shared" si="32"/>
        <v>0</v>
      </c>
    </row>
    <row r="309" spans="144:146" ht="18.75" hidden="1" customHeight="1">
      <c r="EN309" s="245">
        <f t="shared" si="33"/>
        <v>0</v>
      </c>
      <c r="EO309" s="246">
        <v>44855</v>
      </c>
      <c r="EP309" s="251">
        <f t="shared" si="32"/>
        <v>0</v>
      </c>
    </row>
    <row r="310" spans="144:146" ht="18.75" hidden="1" customHeight="1">
      <c r="EN310" s="245">
        <f t="shared" si="33"/>
        <v>0</v>
      </c>
      <c r="EO310" s="246">
        <v>44862</v>
      </c>
      <c r="EP310" s="251">
        <f t="shared" si="32"/>
        <v>0</v>
      </c>
    </row>
    <row r="311" spans="144:146" ht="18.75" hidden="1" customHeight="1">
      <c r="EN311" s="245">
        <f t="shared" si="33"/>
        <v>0</v>
      </c>
      <c r="EO311" s="246">
        <v>44869</v>
      </c>
      <c r="EP311" s="251">
        <f t="shared" si="32"/>
        <v>0</v>
      </c>
    </row>
    <row r="312" spans="144:146" ht="18.75" hidden="1" customHeight="1">
      <c r="EN312" s="245">
        <f t="shared" si="33"/>
        <v>0</v>
      </c>
      <c r="EO312" s="246">
        <v>44876</v>
      </c>
      <c r="EP312" s="251">
        <f t="shared" si="32"/>
        <v>0</v>
      </c>
    </row>
    <row r="313" spans="144:146" ht="18.75" hidden="1" customHeight="1">
      <c r="EN313" s="245">
        <f t="shared" si="33"/>
        <v>0</v>
      </c>
      <c r="EO313" s="246">
        <v>44883</v>
      </c>
      <c r="EP313" s="251">
        <f t="shared" si="32"/>
        <v>0</v>
      </c>
    </row>
    <row r="314" spans="144:146" ht="18.75" hidden="1" customHeight="1">
      <c r="EN314" s="245">
        <f t="shared" si="33"/>
        <v>0</v>
      </c>
      <c r="EO314" s="246">
        <v>44890</v>
      </c>
      <c r="EP314" s="251">
        <f t="shared" si="32"/>
        <v>0</v>
      </c>
    </row>
    <row r="315" spans="144:146" ht="18.75" hidden="1" customHeight="1">
      <c r="EN315" s="245">
        <f t="shared" si="33"/>
        <v>0</v>
      </c>
      <c r="EO315" s="246">
        <v>44897</v>
      </c>
      <c r="EP315" s="251">
        <f t="shared" si="32"/>
        <v>0</v>
      </c>
    </row>
    <row r="316" spans="144:146" ht="18.75" hidden="1" customHeight="1">
      <c r="EN316" s="245">
        <f t="shared" si="33"/>
        <v>0</v>
      </c>
      <c r="EO316" s="246">
        <v>44904</v>
      </c>
      <c r="EP316" s="251">
        <f t="shared" si="32"/>
        <v>0</v>
      </c>
    </row>
    <row r="317" spans="144:146" ht="18.75" hidden="1" customHeight="1">
      <c r="EN317" s="245">
        <f t="shared" si="33"/>
        <v>0</v>
      </c>
      <c r="EO317" s="246">
        <v>44911</v>
      </c>
      <c r="EP317" s="251">
        <f t="shared" si="32"/>
        <v>0</v>
      </c>
    </row>
    <row r="318" spans="144:146" ht="18.75" hidden="1" customHeight="1">
      <c r="EN318" s="245">
        <f t="shared" si="33"/>
        <v>0</v>
      </c>
      <c r="EO318" s="246">
        <v>44918</v>
      </c>
      <c r="EP318" s="251">
        <f t="shared" si="32"/>
        <v>0</v>
      </c>
    </row>
    <row r="319" spans="144:146" ht="18.75" hidden="1" customHeight="1">
      <c r="EN319" s="245">
        <f t="shared" si="33"/>
        <v>0</v>
      </c>
      <c r="EO319" s="246">
        <v>44925</v>
      </c>
      <c r="EP319" s="251">
        <f t="shared" si="32"/>
        <v>0</v>
      </c>
    </row>
    <row r="320" spans="144:146" ht="18.75" hidden="1" customHeight="1">
      <c r="EN320" s="245">
        <f t="shared" si="33"/>
        <v>0</v>
      </c>
      <c r="EO320" s="246">
        <v>44932</v>
      </c>
      <c r="EP320" s="251">
        <f t="shared" si="32"/>
        <v>0</v>
      </c>
    </row>
    <row r="321" spans="144:146" ht="18.75" hidden="1" customHeight="1">
      <c r="EN321" s="245">
        <f t="shared" si="33"/>
        <v>0</v>
      </c>
      <c r="EO321" s="246">
        <v>44939</v>
      </c>
      <c r="EP321" s="251">
        <f t="shared" si="32"/>
        <v>0</v>
      </c>
    </row>
    <row r="322" spans="144:146" ht="18.75" hidden="1" customHeight="1">
      <c r="EN322" s="245">
        <f t="shared" si="33"/>
        <v>0</v>
      </c>
      <c r="EO322" s="246">
        <v>44946</v>
      </c>
      <c r="EP322" s="251">
        <f t="shared" si="32"/>
        <v>0</v>
      </c>
    </row>
    <row r="323" spans="144:146" ht="18.75" hidden="1" customHeight="1">
      <c r="EN323" s="245">
        <f t="shared" si="33"/>
        <v>0</v>
      </c>
      <c r="EO323" s="246">
        <v>44953</v>
      </c>
      <c r="EP323" s="251">
        <f t="shared" si="32"/>
        <v>0</v>
      </c>
    </row>
    <row r="324" spans="144:146" ht="18.75" hidden="1" customHeight="1">
      <c r="EN324" s="245">
        <f t="shared" si="33"/>
        <v>0</v>
      </c>
      <c r="EO324" s="246">
        <v>44960</v>
      </c>
      <c r="EP324" s="251">
        <f t="shared" si="32"/>
        <v>0</v>
      </c>
    </row>
    <row r="325" spans="144:146" ht="18.75" hidden="1" customHeight="1">
      <c r="EN325" s="245">
        <f t="shared" si="33"/>
        <v>0</v>
      </c>
      <c r="EO325" s="246">
        <v>44967</v>
      </c>
      <c r="EP325" s="251">
        <f t="shared" si="32"/>
        <v>0</v>
      </c>
    </row>
    <row r="326" spans="144:146" ht="18.75" hidden="1" customHeight="1">
      <c r="EN326" s="245">
        <f t="shared" si="33"/>
        <v>0</v>
      </c>
      <c r="EO326" s="246">
        <v>44974</v>
      </c>
      <c r="EP326" s="251">
        <f t="shared" si="32"/>
        <v>0</v>
      </c>
    </row>
    <row r="327" spans="144:146" ht="18.75" hidden="1" customHeight="1">
      <c r="EN327" s="245">
        <f t="shared" si="33"/>
        <v>0</v>
      </c>
      <c r="EO327" s="246">
        <v>44981</v>
      </c>
      <c r="EP327" s="251">
        <f t="shared" si="32"/>
        <v>0</v>
      </c>
    </row>
    <row r="328" spans="144:146" ht="18.75" hidden="1" customHeight="1">
      <c r="EN328" s="245">
        <f t="shared" si="33"/>
        <v>0</v>
      </c>
      <c r="EO328" s="246">
        <v>44988</v>
      </c>
      <c r="EP328" s="251">
        <f t="shared" si="32"/>
        <v>0</v>
      </c>
    </row>
    <row r="329" spans="144:146" ht="18.75" hidden="1" customHeight="1">
      <c r="EN329" s="245">
        <f t="shared" si="33"/>
        <v>0</v>
      </c>
      <c r="EO329" s="246">
        <v>44995</v>
      </c>
      <c r="EP329" s="251">
        <f t="shared" si="32"/>
        <v>0</v>
      </c>
    </row>
    <row r="330" spans="144:146" ht="18.75" hidden="1" customHeight="1">
      <c r="EN330" s="245">
        <f t="shared" si="33"/>
        <v>0</v>
      </c>
      <c r="EO330" s="246">
        <v>45002</v>
      </c>
      <c r="EP330" s="251">
        <f t="shared" si="32"/>
        <v>0</v>
      </c>
    </row>
    <row r="331" spans="144:146" ht="18.75" hidden="1" customHeight="1">
      <c r="EN331" s="245">
        <f t="shared" si="33"/>
        <v>0</v>
      </c>
      <c r="EO331" s="246">
        <v>45009</v>
      </c>
      <c r="EP331" s="251">
        <f t="shared" si="32"/>
        <v>0</v>
      </c>
    </row>
    <row r="332" spans="144:146" ht="18.75" hidden="1" customHeight="1">
      <c r="EN332" s="245">
        <f t="shared" si="33"/>
        <v>0</v>
      </c>
      <c r="EO332" s="246">
        <v>45016</v>
      </c>
      <c r="EP332" s="251">
        <f t="shared" si="32"/>
        <v>0</v>
      </c>
    </row>
    <row r="333" spans="144:146" ht="18.75" hidden="1" customHeight="1">
      <c r="EN333" s="245">
        <f t="shared" si="33"/>
        <v>0</v>
      </c>
      <c r="EO333" s="246">
        <v>45023</v>
      </c>
      <c r="EP333" s="251">
        <f t="shared" si="32"/>
        <v>0</v>
      </c>
    </row>
    <row r="334" spans="144:146" ht="18.75" hidden="1" customHeight="1">
      <c r="EN334" s="245">
        <f t="shared" si="33"/>
        <v>0</v>
      </c>
      <c r="EO334" s="246">
        <v>45030</v>
      </c>
      <c r="EP334" s="251">
        <f t="shared" si="32"/>
        <v>0</v>
      </c>
    </row>
    <row r="335" spans="144:146" ht="18.75" hidden="1" customHeight="1">
      <c r="EN335" s="245">
        <f t="shared" si="33"/>
        <v>0</v>
      </c>
      <c r="EO335" s="246">
        <v>45037</v>
      </c>
      <c r="EP335" s="251">
        <f t="shared" si="32"/>
        <v>0</v>
      </c>
    </row>
    <row r="336" spans="144:146" ht="18.75" hidden="1" customHeight="1">
      <c r="EN336" s="245">
        <f t="shared" si="33"/>
        <v>0</v>
      </c>
      <c r="EO336" s="246">
        <v>45044</v>
      </c>
      <c r="EP336" s="251">
        <f t="shared" si="32"/>
        <v>0</v>
      </c>
    </row>
    <row r="337" spans="144:146" ht="18.75" hidden="1" customHeight="1">
      <c r="EN337" s="245">
        <f t="shared" si="33"/>
        <v>0</v>
      </c>
      <c r="EO337" s="246">
        <v>45051</v>
      </c>
      <c r="EP337" s="251">
        <f t="shared" si="32"/>
        <v>0</v>
      </c>
    </row>
    <row r="338" spans="144:146" ht="18.75" hidden="1" customHeight="1">
      <c r="EN338" s="245">
        <f t="shared" si="33"/>
        <v>0</v>
      </c>
      <c r="EO338" s="246">
        <v>45058</v>
      </c>
      <c r="EP338" s="251">
        <f t="shared" si="32"/>
        <v>0</v>
      </c>
    </row>
    <row r="339" spans="144:146" ht="18.75" hidden="1" customHeight="1">
      <c r="EN339" s="245">
        <f t="shared" si="33"/>
        <v>0</v>
      </c>
      <c r="EO339" s="246">
        <v>45065</v>
      </c>
      <c r="EP339" s="251">
        <f t="shared" si="32"/>
        <v>0</v>
      </c>
    </row>
    <row r="340" spans="144:146" ht="18.75" hidden="1" customHeight="1">
      <c r="EN340" s="245">
        <f t="shared" si="33"/>
        <v>0</v>
      </c>
      <c r="EO340" s="246">
        <v>45072</v>
      </c>
      <c r="EP340" s="251">
        <f t="shared" si="32"/>
        <v>0</v>
      </c>
    </row>
    <row r="341" spans="144:146" ht="18.75" hidden="1" customHeight="1">
      <c r="EN341" s="245">
        <f t="shared" si="33"/>
        <v>0</v>
      </c>
      <c r="EO341" s="246">
        <v>45079</v>
      </c>
      <c r="EP341" s="251">
        <f t="shared" si="32"/>
        <v>0</v>
      </c>
    </row>
    <row r="342" spans="144:146" ht="18.75" hidden="1" customHeight="1">
      <c r="EN342" s="245">
        <f t="shared" si="33"/>
        <v>0</v>
      </c>
      <c r="EO342" s="246">
        <v>45086</v>
      </c>
      <c r="EP342" s="251">
        <f t="shared" si="32"/>
        <v>0</v>
      </c>
    </row>
    <row r="343" spans="144:146" ht="18.75" hidden="1" customHeight="1">
      <c r="EN343" s="245">
        <f t="shared" si="33"/>
        <v>0</v>
      </c>
      <c r="EO343" s="246">
        <v>45093</v>
      </c>
      <c r="EP343" s="251">
        <f t="shared" si="32"/>
        <v>0</v>
      </c>
    </row>
    <row r="344" spans="144:146" ht="18.75" hidden="1" customHeight="1">
      <c r="EN344" s="245">
        <f t="shared" si="33"/>
        <v>0</v>
      </c>
      <c r="EO344" s="246">
        <v>45100</v>
      </c>
      <c r="EP344" s="251">
        <f t="shared" si="32"/>
        <v>0</v>
      </c>
    </row>
    <row r="345" spans="144:146" ht="18.75" hidden="1" customHeight="1">
      <c r="EN345" s="245">
        <f t="shared" si="33"/>
        <v>0</v>
      </c>
      <c r="EO345" s="246">
        <v>45107</v>
      </c>
      <c r="EP345" s="251">
        <f t="shared" si="32"/>
        <v>0</v>
      </c>
    </row>
    <row r="346" spans="144:146" ht="18.75" hidden="1" customHeight="1">
      <c r="EN346" s="245">
        <f t="shared" si="33"/>
        <v>0</v>
      </c>
      <c r="EO346" s="246">
        <v>45114</v>
      </c>
      <c r="EP346" s="251">
        <f t="shared" si="32"/>
        <v>0</v>
      </c>
    </row>
    <row r="347" spans="144:146" ht="18.75" hidden="1" customHeight="1">
      <c r="EN347" s="245">
        <f t="shared" si="33"/>
        <v>0</v>
      </c>
      <c r="EO347" s="246">
        <v>45121</v>
      </c>
      <c r="EP347" s="251">
        <f t="shared" si="32"/>
        <v>0</v>
      </c>
    </row>
    <row r="348" spans="144:146" ht="18.75" hidden="1" customHeight="1">
      <c r="EN348" s="245">
        <f t="shared" si="33"/>
        <v>0</v>
      </c>
      <c r="EO348" s="246">
        <v>45128</v>
      </c>
      <c r="EP348" s="251">
        <f t="shared" si="32"/>
        <v>0</v>
      </c>
    </row>
    <row r="349" spans="144:146" ht="18.75" hidden="1" customHeight="1">
      <c r="EN349" s="245">
        <f t="shared" si="33"/>
        <v>0</v>
      </c>
      <c r="EO349" s="246">
        <v>45135</v>
      </c>
      <c r="EP349" s="251">
        <f t="shared" si="32"/>
        <v>0</v>
      </c>
    </row>
    <row r="350" spans="144:146" ht="18.75" hidden="1" customHeight="1">
      <c r="EN350" s="245">
        <f t="shared" si="33"/>
        <v>0</v>
      </c>
      <c r="EO350" s="246">
        <v>45142</v>
      </c>
      <c r="EP350" s="251">
        <f t="shared" si="32"/>
        <v>0</v>
      </c>
    </row>
    <row r="351" spans="144:146" ht="18.75" hidden="1" customHeight="1">
      <c r="EN351" s="245">
        <f t="shared" si="33"/>
        <v>0</v>
      </c>
      <c r="EO351" s="246">
        <v>45149</v>
      </c>
      <c r="EP351" s="251">
        <f t="shared" si="32"/>
        <v>0</v>
      </c>
    </row>
    <row r="352" spans="144:146" ht="18.75" hidden="1" customHeight="1">
      <c r="EN352" s="245">
        <f t="shared" si="33"/>
        <v>0</v>
      </c>
      <c r="EO352" s="246">
        <v>45156</v>
      </c>
      <c r="EP352" s="251">
        <f t="shared" si="32"/>
        <v>0</v>
      </c>
    </row>
    <row r="353" spans="144:146" ht="18.75" hidden="1" customHeight="1">
      <c r="EN353" s="245">
        <f t="shared" si="33"/>
        <v>0</v>
      </c>
      <c r="EO353" s="246">
        <v>45163</v>
      </c>
      <c r="EP353" s="251">
        <f t="shared" si="32"/>
        <v>0</v>
      </c>
    </row>
    <row r="354" spans="144:146" ht="18.75" hidden="1" customHeight="1">
      <c r="EN354" s="245">
        <f t="shared" si="33"/>
        <v>0</v>
      </c>
      <c r="EO354" s="246">
        <v>45170</v>
      </c>
      <c r="EP354" s="251">
        <f t="shared" si="32"/>
        <v>0</v>
      </c>
    </row>
    <row r="355" spans="144:146" ht="18.75" hidden="1" customHeight="1">
      <c r="EN355" s="245">
        <f t="shared" si="33"/>
        <v>0</v>
      </c>
      <c r="EO355" s="246">
        <v>45177</v>
      </c>
      <c r="EP355" s="251">
        <f t="shared" si="32"/>
        <v>0</v>
      </c>
    </row>
    <row r="356" spans="144:146" ht="18.75" hidden="1" customHeight="1">
      <c r="EN356" s="245">
        <f t="shared" si="33"/>
        <v>0</v>
      </c>
      <c r="EO356" s="246">
        <v>45184</v>
      </c>
      <c r="EP356" s="251">
        <f t="shared" si="32"/>
        <v>0</v>
      </c>
    </row>
    <row r="357" spans="144:146" ht="18.75" hidden="1" customHeight="1">
      <c r="EN357" s="245">
        <f t="shared" si="33"/>
        <v>0</v>
      </c>
      <c r="EO357" s="246">
        <v>45191</v>
      </c>
      <c r="EP357" s="251">
        <f t="shared" si="32"/>
        <v>0</v>
      </c>
    </row>
    <row r="358" spans="144:146" ht="18.75" hidden="1" customHeight="1">
      <c r="EN358" s="245">
        <f t="shared" si="33"/>
        <v>0</v>
      </c>
      <c r="EO358" s="246">
        <v>45198</v>
      </c>
      <c r="EP358" s="251">
        <f t="shared" si="32"/>
        <v>0</v>
      </c>
    </row>
    <row r="359" spans="144:146" ht="18.75" hidden="1" customHeight="1">
      <c r="EN359" s="245">
        <f t="shared" si="33"/>
        <v>0</v>
      </c>
      <c r="EO359" s="246">
        <v>45205</v>
      </c>
      <c r="EP359" s="251">
        <f t="shared" si="32"/>
        <v>0</v>
      </c>
    </row>
    <row r="360" spans="144:146" ht="18.75" hidden="1" customHeight="1">
      <c r="EN360" s="245">
        <f t="shared" si="33"/>
        <v>0</v>
      </c>
      <c r="EO360" s="246">
        <v>45212</v>
      </c>
      <c r="EP360" s="251">
        <f t="shared" si="32"/>
        <v>0</v>
      </c>
    </row>
    <row r="361" spans="144:146" ht="18.75" hidden="1" customHeight="1">
      <c r="EN361" s="245">
        <f t="shared" si="33"/>
        <v>0</v>
      </c>
      <c r="EO361" s="246">
        <v>45219</v>
      </c>
      <c r="EP361" s="251">
        <f t="shared" si="32"/>
        <v>0</v>
      </c>
    </row>
    <row r="362" spans="144:146" ht="18.75" hidden="1" customHeight="1">
      <c r="EN362" s="245">
        <f t="shared" si="33"/>
        <v>0</v>
      </c>
      <c r="EO362" s="246">
        <v>45226</v>
      </c>
      <c r="EP362" s="251">
        <f t="shared" si="32"/>
        <v>0</v>
      </c>
    </row>
    <row r="363" spans="144:146" ht="18.75" hidden="1" customHeight="1">
      <c r="EN363" s="245">
        <f t="shared" si="33"/>
        <v>0</v>
      </c>
      <c r="EO363" s="246">
        <v>45233</v>
      </c>
      <c r="EP363" s="251">
        <f t="shared" si="32"/>
        <v>0</v>
      </c>
    </row>
    <row r="364" spans="144:146" ht="18.75" hidden="1" customHeight="1">
      <c r="EN364" s="245">
        <f t="shared" si="33"/>
        <v>0</v>
      </c>
      <c r="EO364" s="246">
        <v>45240</v>
      </c>
      <c r="EP364" s="251">
        <f t="shared" si="32"/>
        <v>0</v>
      </c>
    </row>
    <row r="365" spans="144:146" ht="18.75" hidden="1" customHeight="1">
      <c r="EN365" s="245">
        <f t="shared" si="33"/>
        <v>0</v>
      </c>
      <c r="EO365" s="246">
        <v>45247</v>
      </c>
      <c r="EP365" s="251">
        <f t="shared" si="32"/>
        <v>0</v>
      </c>
    </row>
    <row r="366" spans="144:146" ht="18.75" hidden="1" customHeight="1">
      <c r="EN366" s="245">
        <f t="shared" si="33"/>
        <v>0</v>
      </c>
      <c r="EO366" s="246">
        <v>45254</v>
      </c>
      <c r="EP366" s="251">
        <f t="shared" si="32"/>
        <v>0</v>
      </c>
    </row>
    <row r="367" spans="144:146" ht="18.75" hidden="1" customHeight="1">
      <c r="EN367" s="245">
        <f t="shared" si="33"/>
        <v>0</v>
      </c>
      <c r="EO367" s="246">
        <v>45261</v>
      </c>
      <c r="EP367" s="251">
        <f t="shared" ref="EP367:EP430" si="34">IF(EN367=EO367,2,0)</f>
        <v>0</v>
      </c>
    </row>
    <row r="368" spans="144:146" ht="18.75" hidden="1" customHeight="1">
      <c r="EN368" s="245">
        <f t="shared" ref="EN368:EN431" si="35">EN367</f>
        <v>0</v>
      </c>
      <c r="EO368" s="246">
        <v>45268</v>
      </c>
      <c r="EP368" s="251">
        <f t="shared" si="34"/>
        <v>0</v>
      </c>
    </row>
    <row r="369" spans="144:146" ht="18.75" hidden="1" customHeight="1">
      <c r="EN369" s="245">
        <f t="shared" si="35"/>
        <v>0</v>
      </c>
      <c r="EO369" s="246">
        <v>45275</v>
      </c>
      <c r="EP369" s="251">
        <f t="shared" si="34"/>
        <v>0</v>
      </c>
    </row>
    <row r="370" spans="144:146" ht="18.75" hidden="1" customHeight="1">
      <c r="EN370" s="245">
        <f t="shared" si="35"/>
        <v>0</v>
      </c>
      <c r="EO370" s="246">
        <v>45282</v>
      </c>
      <c r="EP370" s="251">
        <f t="shared" si="34"/>
        <v>0</v>
      </c>
    </row>
    <row r="371" spans="144:146" ht="18.75" hidden="1" customHeight="1">
      <c r="EN371" s="245">
        <f t="shared" si="35"/>
        <v>0</v>
      </c>
      <c r="EO371" s="246">
        <v>45289</v>
      </c>
      <c r="EP371" s="251">
        <f t="shared" si="34"/>
        <v>0</v>
      </c>
    </row>
    <row r="372" spans="144:146" ht="18.75" hidden="1" customHeight="1">
      <c r="EN372" s="245">
        <f t="shared" si="35"/>
        <v>0</v>
      </c>
      <c r="EO372" s="246">
        <v>45296</v>
      </c>
      <c r="EP372" s="251">
        <f t="shared" si="34"/>
        <v>0</v>
      </c>
    </row>
    <row r="373" spans="144:146" ht="18.75" hidden="1" customHeight="1">
      <c r="EN373" s="245">
        <f t="shared" si="35"/>
        <v>0</v>
      </c>
      <c r="EO373" s="246">
        <v>45303</v>
      </c>
      <c r="EP373" s="251">
        <f t="shared" si="34"/>
        <v>0</v>
      </c>
    </row>
    <row r="374" spans="144:146" ht="18.75" hidden="1" customHeight="1">
      <c r="EN374" s="245">
        <f t="shared" si="35"/>
        <v>0</v>
      </c>
      <c r="EO374" s="246">
        <v>45310</v>
      </c>
      <c r="EP374" s="251">
        <f t="shared" si="34"/>
        <v>0</v>
      </c>
    </row>
    <row r="375" spans="144:146" ht="18.75" hidden="1" customHeight="1">
      <c r="EN375" s="245">
        <f t="shared" si="35"/>
        <v>0</v>
      </c>
      <c r="EO375" s="246">
        <v>45317</v>
      </c>
      <c r="EP375" s="251">
        <f t="shared" si="34"/>
        <v>0</v>
      </c>
    </row>
    <row r="376" spans="144:146" ht="18.75" hidden="1" customHeight="1">
      <c r="EN376" s="245">
        <f t="shared" si="35"/>
        <v>0</v>
      </c>
      <c r="EO376" s="246">
        <v>45324</v>
      </c>
      <c r="EP376" s="251">
        <f t="shared" si="34"/>
        <v>0</v>
      </c>
    </row>
    <row r="377" spans="144:146" ht="18.75" hidden="1" customHeight="1">
      <c r="EN377" s="245">
        <f t="shared" si="35"/>
        <v>0</v>
      </c>
      <c r="EO377" s="246">
        <v>45331</v>
      </c>
      <c r="EP377" s="251">
        <f t="shared" si="34"/>
        <v>0</v>
      </c>
    </row>
    <row r="378" spans="144:146" ht="18.75" hidden="1" customHeight="1">
      <c r="EN378" s="245">
        <f t="shared" si="35"/>
        <v>0</v>
      </c>
      <c r="EO378" s="246">
        <v>45338</v>
      </c>
      <c r="EP378" s="251">
        <f t="shared" si="34"/>
        <v>0</v>
      </c>
    </row>
    <row r="379" spans="144:146" ht="18.75" hidden="1" customHeight="1">
      <c r="EN379" s="245">
        <f t="shared" si="35"/>
        <v>0</v>
      </c>
      <c r="EO379" s="246">
        <v>45345</v>
      </c>
      <c r="EP379" s="251">
        <f t="shared" si="34"/>
        <v>0</v>
      </c>
    </row>
    <row r="380" spans="144:146" ht="18.75" hidden="1" customHeight="1">
      <c r="EN380" s="245">
        <f t="shared" si="35"/>
        <v>0</v>
      </c>
      <c r="EO380" s="246">
        <v>45352</v>
      </c>
      <c r="EP380" s="251">
        <f t="shared" si="34"/>
        <v>0</v>
      </c>
    </row>
    <row r="381" spans="144:146" ht="18.75" hidden="1" customHeight="1">
      <c r="EN381" s="245">
        <f t="shared" si="35"/>
        <v>0</v>
      </c>
      <c r="EO381" s="246">
        <v>45359</v>
      </c>
      <c r="EP381" s="251">
        <f t="shared" si="34"/>
        <v>0</v>
      </c>
    </row>
    <row r="382" spans="144:146" ht="18.75" hidden="1" customHeight="1">
      <c r="EN382" s="245">
        <f t="shared" si="35"/>
        <v>0</v>
      </c>
      <c r="EO382" s="246">
        <v>45366</v>
      </c>
      <c r="EP382" s="251">
        <f t="shared" si="34"/>
        <v>0</v>
      </c>
    </row>
    <row r="383" spans="144:146" ht="18.75" hidden="1" customHeight="1">
      <c r="EN383" s="245">
        <f t="shared" si="35"/>
        <v>0</v>
      </c>
      <c r="EO383" s="246">
        <v>45373</v>
      </c>
      <c r="EP383" s="251">
        <f t="shared" si="34"/>
        <v>0</v>
      </c>
    </row>
    <row r="384" spans="144:146" ht="18.75" hidden="1" customHeight="1">
      <c r="EN384" s="245">
        <f t="shared" si="35"/>
        <v>0</v>
      </c>
      <c r="EO384" s="246">
        <v>45380</v>
      </c>
      <c r="EP384" s="251">
        <f t="shared" si="34"/>
        <v>0</v>
      </c>
    </row>
    <row r="385" spans="144:146" ht="18.75" hidden="1" customHeight="1">
      <c r="EN385" s="245">
        <f t="shared" si="35"/>
        <v>0</v>
      </c>
      <c r="EO385" s="246">
        <v>45387</v>
      </c>
      <c r="EP385" s="251">
        <f t="shared" si="34"/>
        <v>0</v>
      </c>
    </row>
    <row r="386" spans="144:146" ht="18.75" hidden="1" customHeight="1">
      <c r="EN386" s="245">
        <f t="shared" si="35"/>
        <v>0</v>
      </c>
      <c r="EO386" s="246">
        <v>45394</v>
      </c>
      <c r="EP386" s="251">
        <f t="shared" si="34"/>
        <v>0</v>
      </c>
    </row>
    <row r="387" spans="144:146" ht="18.75" hidden="1" customHeight="1">
      <c r="EN387" s="245">
        <f t="shared" si="35"/>
        <v>0</v>
      </c>
      <c r="EO387" s="246">
        <v>45401</v>
      </c>
      <c r="EP387" s="251">
        <f t="shared" si="34"/>
        <v>0</v>
      </c>
    </row>
    <row r="388" spans="144:146" ht="18.75" hidden="1" customHeight="1">
      <c r="EN388" s="245">
        <f t="shared" si="35"/>
        <v>0</v>
      </c>
      <c r="EO388" s="246">
        <v>45408</v>
      </c>
      <c r="EP388" s="251">
        <f t="shared" si="34"/>
        <v>0</v>
      </c>
    </row>
    <row r="389" spans="144:146" ht="18.75" hidden="1" customHeight="1">
      <c r="EN389" s="245">
        <f t="shared" si="35"/>
        <v>0</v>
      </c>
      <c r="EO389" s="246">
        <v>45415</v>
      </c>
      <c r="EP389" s="251">
        <f t="shared" si="34"/>
        <v>0</v>
      </c>
    </row>
    <row r="390" spans="144:146" ht="18.75" hidden="1" customHeight="1">
      <c r="EN390" s="245">
        <f t="shared" si="35"/>
        <v>0</v>
      </c>
      <c r="EO390" s="246">
        <v>45422</v>
      </c>
      <c r="EP390" s="251">
        <f t="shared" si="34"/>
        <v>0</v>
      </c>
    </row>
    <row r="391" spans="144:146" ht="18.75" hidden="1" customHeight="1">
      <c r="EN391" s="245">
        <f t="shared" si="35"/>
        <v>0</v>
      </c>
      <c r="EO391" s="246">
        <v>45429</v>
      </c>
      <c r="EP391" s="251">
        <f t="shared" si="34"/>
        <v>0</v>
      </c>
    </row>
    <row r="392" spans="144:146" ht="18.75" hidden="1" customHeight="1">
      <c r="EN392" s="245">
        <f t="shared" si="35"/>
        <v>0</v>
      </c>
      <c r="EO392" s="246">
        <v>45436</v>
      </c>
      <c r="EP392" s="251">
        <f t="shared" si="34"/>
        <v>0</v>
      </c>
    </row>
    <row r="393" spans="144:146" ht="18.75" hidden="1" customHeight="1">
      <c r="EN393" s="245">
        <f t="shared" si="35"/>
        <v>0</v>
      </c>
      <c r="EO393" s="246">
        <v>45443</v>
      </c>
      <c r="EP393" s="251">
        <f t="shared" si="34"/>
        <v>0</v>
      </c>
    </row>
    <row r="394" spans="144:146" ht="18.75" hidden="1" customHeight="1">
      <c r="EN394" s="245">
        <f t="shared" si="35"/>
        <v>0</v>
      </c>
      <c r="EO394" s="246">
        <v>45450</v>
      </c>
      <c r="EP394" s="251">
        <f t="shared" si="34"/>
        <v>0</v>
      </c>
    </row>
    <row r="395" spans="144:146" ht="18.75" hidden="1" customHeight="1">
      <c r="EN395" s="245">
        <f t="shared" si="35"/>
        <v>0</v>
      </c>
      <c r="EO395" s="246">
        <v>45457</v>
      </c>
      <c r="EP395" s="251">
        <f t="shared" si="34"/>
        <v>0</v>
      </c>
    </row>
    <row r="396" spans="144:146" ht="18.75" hidden="1" customHeight="1">
      <c r="EN396" s="245">
        <f t="shared" si="35"/>
        <v>0</v>
      </c>
      <c r="EO396" s="246">
        <v>45464</v>
      </c>
      <c r="EP396" s="251">
        <f t="shared" si="34"/>
        <v>0</v>
      </c>
    </row>
    <row r="397" spans="144:146" ht="18.75" hidden="1" customHeight="1">
      <c r="EN397" s="245">
        <f t="shared" si="35"/>
        <v>0</v>
      </c>
      <c r="EO397" s="246">
        <v>45471</v>
      </c>
      <c r="EP397" s="251">
        <f t="shared" si="34"/>
        <v>0</v>
      </c>
    </row>
    <row r="398" spans="144:146" ht="18.75" hidden="1" customHeight="1">
      <c r="EN398" s="245">
        <f t="shared" si="35"/>
        <v>0</v>
      </c>
      <c r="EO398" s="246">
        <v>45478</v>
      </c>
      <c r="EP398" s="251">
        <f t="shared" si="34"/>
        <v>0</v>
      </c>
    </row>
    <row r="399" spans="144:146" ht="18.75" hidden="1" customHeight="1">
      <c r="EN399" s="245">
        <f t="shared" si="35"/>
        <v>0</v>
      </c>
      <c r="EO399" s="246">
        <v>45485</v>
      </c>
      <c r="EP399" s="251">
        <f t="shared" si="34"/>
        <v>0</v>
      </c>
    </row>
    <row r="400" spans="144:146" ht="18.75" hidden="1" customHeight="1">
      <c r="EN400" s="245">
        <f t="shared" si="35"/>
        <v>0</v>
      </c>
      <c r="EO400" s="246">
        <v>45492</v>
      </c>
      <c r="EP400" s="251">
        <f t="shared" si="34"/>
        <v>0</v>
      </c>
    </row>
    <row r="401" spans="144:146" ht="18.75" hidden="1" customHeight="1">
      <c r="EN401" s="245">
        <f t="shared" si="35"/>
        <v>0</v>
      </c>
      <c r="EO401" s="246">
        <v>45499</v>
      </c>
      <c r="EP401" s="251">
        <f t="shared" si="34"/>
        <v>0</v>
      </c>
    </row>
    <row r="402" spans="144:146" ht="18.75" hidden="1" customHeight="1">
      <c r="EN402" s="245">
        <f t="shared" si="35"/>
        <v>0</v>
      </c>
      <c r="EO402" s="246">
        <v>45506</v>
      </c>
      <c r="EP402" s="251">
        <f t="shared" si="34"/>
        <v>0</v>
      </c>
    </row>
    <row r="403" spans="144:146" ht="18.75" hidden="1" customHeight="1">
      <c r="EN403" s="245">
        <f t="shared" si="35"/>
        <v>0</v>
      </c>
      <c r="EO403" s="246">
        <v>45513</v>
      </c>
      <c r="EP403" s="251">
        <f t="shared" si="34"/>
        <v>0</v>
      </c>
    </row>
    <row r="404" spans="144:146" ht="18.75" hidden="1" customHeight="1">
      <c r="EN404" s="245">
        <f t="shared" si="35"/>
        <v>0</v>
      </c>
      <c r="EO404" s="246">
        <v>45520</v>
      </c>
      <c r="EP404" s="251">
        <f t="shared" si="34"/>
        <v>0</v>
      </c>
    </row>
    <row r="405" spans="144:146" ht="18.75" hidden="1" customHeight="1">
      <c r="EN405" s="245">
        <f t="shared" si="35"/>
        <v>0</v>
      </c>
      <c r="EO405" s="246">
        <v>45527</v>
      </c>
      <c r="EP405" s="251">
        <f t="shared" si="34"/>
        <v>0</v>
      </c>
    </row>
    <row r="406" spans="144:146" ht="18.75" hidden="1" customHeight="1">
      <c r="EN406" s="245">
        <f t="shared" si="35"/>
        <v>0</v>
      </c>
      <c r="EO406" s="246">
        <v>45534</v>
      </c>
      <c r="EP406" s="251">
        <f t="shared" si="34"/>
        <v>0</v>
      </c>
    </row>
    <row r="407" spans="144:146" ht="18.75" hidden="1" customHeight="1">
      <c r="EN407" s="245">
        <f t="shared" si="35"/>
        <v>0</v>
      </c>
      <c r="EO407" s="246">
        <v>45541</v>
      </c>
      <c r="EP407" s="251">
        <f t="shared" si="34"/>
        <v>0</v>
      </c>
    </row>
    <row r="408" spans="144:146" ht="18.75" hidden="1" customHeight="1">
      <c r="EN408" s="245">
        <f t="shared" si="35"/>
        <v>0</v>
      </c>
      <c r="EO408" s="246">
        <v>45548</v>
      </c>
      <c r="EP408" s="251">
        <f t="shared" si="34"/>
        <v>0</v>
      </c>
    </row>
    <row r="409" spans="144:146" ht="18.75" hidden="1" customHeight="1">
      <c r="EN409" s="245">
        <f t="shared" si="35"/>
        <v>0</v>
      </c>
      <c r="EO409" s="246">
        <v>45555</v>
      </c>
      <c r="EP409" s="251">
        <f t="shared" si="34"/>
        <v>0</v>
      </c>
    </row>
    <row r="410" spans="144:146" ht="18.75" hidden="1" customHeight="1">
      <c r="EN410" s="245">
        <f t="shared" si="35"/>
        <v>0</v>
      </c>
      <c r="EO410" s="246">
        <v>45562</v>
      </c>
      <c r="EP410" s="251">
        <f t="shared" si="34"/>
        <v>0</v>
      </c>
    </row>
    <row r="411" spans="144:146" ht="18.75" hidden="1" customHeight="1">
      <c r="EN411" s="245">
        <f t="shared" si="35"/>
        <v>0</v>
      </c>
      <c r="EO411" s="246">
        <v>45569</v>
      </c>
      <c r="EP411" s="251">
        <f t="shared" si="34"/>
        <v>0</v>
      </c>
    </row>
    <row r="412" spans="144:146" ht="18.75" hidden="1" customHeight="1">
      <c r="EN412" s="245">
        <f t="shared" si="35"/>
        <v>0</v>
      </c>
      <c r="EO412" s="246">
        <v>45576</v>
      </c>
      <c r="EP412" s="251">
        <f t="shared" si="34"/>
        <v>0</v>
      </c>
    </row>
    <row r="413" spans="144:146" ht="18.75" hidden="1" customHeight="1">
      <c r="EN413" s="245">
        <f t="shared" si="35"/>
        <v>0</v>
      </c>
      <c r="EO413" s="246">
        <v>45583</v>
      </c>
      <c r="EP413" s="251">
        <f t="shared" si="34"/>
        <v>0</v>
      </c>
    </row>
    <row r="414" spans="144:146" ht="18.75" hidden="1" customHeight="1">
      <c r="EN414" s="245">
        <f t="shared" si="35"/>
        <v>0</v>
      </c>
      <c r="EO414" s="246">
        <v>45590</v>
      </c>
      <c r="EP414" s="251">
        <f t="shared" si="34"/>
        <v>0</v>
      </c>
    </row>
    <row r="415" spans="144:146" ht="18.75" hidden="1" customHeight="1">
      <c r="EN415" s="245">
        <f t="shared" si="35"/>
        <v>0</v>
      </c>
      <c r="EO415" s="246">
        <v>45597</v>
      </c>
      <c r="EP415" s="251">
        <f t="shared" si="34"/>
        <v>0</v>
      </c>
    </row>
    <row r="416" spans="144:146" ht="18.75" hidden="1" customHeight="1">
      <c r="EN416" s="245">
        <f t="shared" si="35"/>
        <v>0</v>
      </c>
      <c r="EO416" s="246">
        <v>45604</v>
      </c>
      <c r="EP416" s="251">
        <f t="shared" si="34"/>
        <v>0</v>
      </c>
    </row>
    <row r="417" spans="144:146" ht="18.75" hidden="1" customHeight="1">
      <c r="EN417" s="245">
        <f t="shared" si="35"/>
        <v>0</v>
      </c>
      <c r="EO417" s="246">
        <v>45611</v>
      </c>
      <c r="EP417" s="251">
        <f t="shared" si="34"/>
        <v>0</v>
      </c>
    </row>
    <row r="418" spans="144:146" ht="18.75" hidden="1" customHeight="1">
      <c r="EN418" s="245">
        <f t="shared" si="35"/>
        <v>0</v>
      </c>
      <c r="EO418" s="246">
        <v>45618</v>
      </c>
      <c r="EP418" s="251">
        <f t="shared" si="34"/>
        <v>0</v>
      </c>
    </row>
    <row r="419" spans="144:146" ht="18.75" hidden="1" customHeight="1">
      <c r="EN419" s="245">
        <f t="shared" si="35"/>
        <v>0</v>
      </c>
      <c r="EO419" s="246">
        <v>45625</v>
      </c>
      <c r="EP419" s="251">
        <f t="shared" si="34"/>
        <v>0</v>
      </c>
    </row>
    <row r="420" spans="144:146" ht="18.75" hidden="1" customHeight="1">
      <c r="EN420" s="245">
        <f t="shared" si="35"/>
        <v>0</v>
      </c>
      <c r="EO420" s="246">
        <v>45632</v>
      </c>
      <c r="EP420" s="251">
        <f t="shared" si="34"/>
        <v>0</v>
      </c>
    </row>
    <row r="421" spans="144:146" ht="18.75" hidden="1" customHeight="1">
      <c r="EN421" s="245">
        <f t="shared" si="35"/>
        <v>0</v>
      </c>
      <c r="EO421" s="246">
        <v>45639</v>
      </c>
      <c r="EP421" s="251">
        <f t="shared" si="34"/>
        <v>0</v>
      </c>
    </row>
    <row r="422" spans="144:146" ht="18.75" hidden="1" customHeight="1">
      <c r="EN422" s="245">
        <f t="shared" si="35"/>
        <v>0</v>
      </c>
      <c r="EO422" s="246">
        <v>45646</v>
      </c>
      <c r="EP422" s="251">
        <f t="shared" si="34"/>
        <v>0</v>
      </c>
    </row>
    <row r="423" spans="144:146" ht="18.75" hidden="1" customHeight="1">
      <c r="EN423" s="245">
        <f t="shared" si="35"/>
        <v>0</v>
      </c>
      <c r="EO423" s="246">
        <v>45653</v>
      </c>
      <c r="EP423" s="251">
        <f t="shared" si="34"/>
        <v>0</v>
      </c>
    </row>
    <row r="424" spans="144:146" ht="18.75" hidden="1" customHeight="1">
      <c r="EN424" s="245">
        <f t="shared" si="35"/>
        <v>0</v>
      </c>
      <c r="EO424" s="246">
        <v>45660</v>
      </c>
      <c r="EP424" s="251">
        <f t="shared" si="34"/>
        <v>0</v>
      </c>
    </row>
    <row r="425" spans="144:146" ht="18.75" hidden="1" customHeight="1">
      <c r="EN425" s="245">
        <f t="shared" si="35"/>
        <v>0</v>
      </c>
      <c r="EO425" s="246">
        <v>45667</v>
      </c>
      <c r="EP425" s="251">
        <f t="shared" si="34"/>
        <v>0</v>
      </c>
    </row>
    <row r="426" spans="144:146" ht="18.75" hidden="1" customHeight="1">
      <c r="EN426" s="245">
        <f t="shared" si="35"/>
        <v>0</v>
      </c>
      <c r="EO426" s="246">
        <v>45674</v>
      </c>
      <c r="EP426" s="251">
        <f t="shared" si="34"/>
        <v>0</v>
      </c>
    </row>
    <row r="427" spans="144:146" ht="18.75" hidden="1" customHeight="1">
      <c r="EN427" s="245">
        <f t="shared" si="35"/>
        <v>0</v>
      </c>
      <c r="EO427" s="246">
        <v>45681</v>
      </c>
      <c r="EP427" s="251">
        <f t="shared" si="34"/>
        <v>0</v>
      </c>
    </row>
    <row r="428" spans="144:146" ht="18.75" hidden="1" customHeight="1">
      <c r="EN428" s="245">
        <f t="shared" si="35"/>
        <v>0</v>
      </c>
      <c r="EO428" s="246">
        <v>45688</v>
      </c>
      <c r="EP428" s="251">
        <f t="shared" si="34"/>
        <v>0</v>
      </c>
    </row>
    <row r="429" spans="144:146" ht="18.75" hidden="1" customHeight="1">
      <c r="EN429" s="245">
        <f t="shared" si="35"/>
        <v>0</v>
      </c>
      <c r="EO429" s="246">
        <v>45695</v>
      </c>
      <c r="EP429" s="251">
        <f t="shared" si="34"/>
        <v>0</v>
      </c>
    </row>
    <row r="430" spans="144:146" ht="18.75" hidden="1" customHeight="1">
      <c r="EN430" s="245">
        <f t="shared" si="35"/>
        <v>0</v>
      </c>
      <c r="EO430" s="246">
        <v>45702</v>
      </c>
      <c r="EP430" s="251">
        <f t="shared" si="34"/>
        <v>0</v>
      </c>
    </row>
    <row r="431" spans="144:146" ht="18.75" hidden="1" customHeight="1">
      <c r="EN431" s="245">
        <f t="shared" si="35"/>
        <v>0</v>
      </c>
      <c r="EO431" s="246">
        <v>45709</v>
      </c>
      <c r="EP431" s="251">
        <f t="shared" ref="EP431:EP494" si="36">IF(EN431=EO431,2,0)</f>
        <v>0</v>
      </c>
    </row>
    <row r="432" spans="144:146" ht="18.75" hidden="1" customHeight="1">
      <c r="EN432" s="245">
        <f t="shared" ref="EN432:EN495" si="37">EN431</f>
        <v>0</v>
      </c>
      <c r="EO432" s="246">
        <v>45716</v>
      </c>
      <c r="EP432" s="251">
        <f t="shared" si="36"/>
        <v>0</v>
      </c>
    </row>
    <row r="433" spans="144:146" ht="18.75" hidden="1" customHeight="1">
      <c r="EN433" s="245">
        <f t="shared" si="37"/>
        <v>0</v>
      </c>
      <c r="EO433" s="246">
        <v>45723</v>
      </c>
      <c r="EP433" s="251">
        <f t="shared" si="36"/>
        <v>0</v>
      </c>
    </row>
    <row r="434" spans="144:146" ht="18.75" hidden="1" customHeight="1">
      <c r="EN434" s="245">
        <f t="shared" si="37"/>
        <v>0</v>
      </c>
      <c r="EO434" s="246">
        <v>45730</v>
      </c>
      <c r="EP434" s="251">
        <f t="shared" si="36"/>
        <v>0</v>
      </c>
    </row>
    <row r="435" spans="144:146" ht="18.75" hidden="1" customHeight="1">
      <c r="EN435" s="245">
        <f t="shared" si="37"/>
        <v>0</v>
      </c>
      <c r="EO435" s="246">
        <v>45737</v>
      </c>
      <c r="EP435" s="251">
        <f t="shared" si="36"/>
        <v>0</v>
      </c>
    </row>
    <row r="436" spans="144:146" ht="18.75" hidden="1" customHeight="1">
      <c r="EN436" s="245">
        <f t="shared" si="37"/>
        <v>0</v>
      </c>
      <c r="EO436" s="246">
        <v>45744</v>
      </c>
      <c r="EP436" s="251">
        <f t="shared" si="36"/>
        <v>0</v>
      </c>
    </row>
    <row r="437" spans="144:146" ht="18.75" hidden="1" customHeight="1">
      <c r="EN437" s="245">
        <f t="shared" si="37"/>
        <v>0</v>
      </c>
      <c r="EO437" s="246">
        <v>45751</v>
      </c>
      <c r="EP437" s="251">
        <f t="shared" si="36"/>
        <v>0</v>
      </c>
    </row>
    <row r="438" spans="144:146" ht="18.75" hidden="1" customHeight="1">
      <c r="EN438" s="245">
        <f t="shared" si="37"/>
        <v>0</v>
      </c>
      <c r="EO438" s="246">
        <v>45758</v>
      </c>
      <c r="EP438" s="251">
        <f t="shared" si="36"/>
        <v>0</v>
      </c>
    </row>
    <row r="439" spans="144:146" ht="18.75" hidden="1" customHeight="1">
      <c r="EN439" s="245">
        <f t="shared" si="37"/>
        <v>0</v>
      </c>
      <c r="EO439" s="246">
        <v>45765</v>
      </c>
      <c r="EP439" s="251">
        <f t="shared" si="36"/>
        <v>0</v>
      </c>
    </row>
    <row r="440" spans="144:146" ht="18.75" hidden="1" customHeight="1">
      <c r="EN440" s="245">
        <f t="shared" si="37"/>
        <v>0</v>
      </c>
      <c r="EO440" s="246">
        <v>45772</v>
      </c>
      <c r="EP440" s="251">
        <f t="shared" si="36"/>
        <v>0</v>
      </c>
    </row>
    <row r="441" spans="144:146" ht="18.75" hidden="1" customHeight="1">
      <c r="EN441" s="245">
        <f t="shared" si="37"/>
        <v>0</v>
      </c>
      <c r="EO441" s="246">
        <v>45779</v>
      </c>
      <c r="EP441" s="251">
        <f t="shared" si="36"/>
        <v>0</v>
      </c>
    </row>
    <row r="442" spans="144:146" ht="18.75" hidden="1" customHeight="1">
      <c r="EN442" s="245">
        <f t="shared" si="37"/>
        <v>0</v>
      </c>
      <c r="EO442" s="246">
        <v>45786</v>
      </c>
      <c r="EP442" s="251">
        <f t="shared" si="36"/>
        <v>0</v>
      </c>
    </row>
    <row r="443" spans="144:146" ht="18.75" hidden="1" customHeight="1">
      <c r="EN443" s="245">
        <f t="shared" si="37"/>
        <v>0</v>
      </c>
      <c r="EO443" s="246">
        <v>45793</v>
      </c>
      <c r="EP443" s="251">
        <f t="shared" si="36"/>
        <v>0</v>
      </c>
    </row>
    <row r="444" spans="144:146" ht="18.75" hidden="1" customHeight="1">
      <c r="EN444" s="245">
        <f t="shared" si="37"/>
        <v>0</v>
      </c>
      <c r="EO444" s="246">
        <v>45800</v>
      </c>
      <c r="EP444" s="251">
        <f t="shared" si="36"/>
        <v>0</v>
      </c>
    </row>
    <row r="445" spans="144:146" ht="18.75" hidden="1" customHeight="1">
      <c r="EN445" s="245">
        <f t="shared" si="37"/>
        <v>0</v>
      </c>
      <c r="EO445" s="246">
        <v>45807</v>
      </c>
      <c r="EP445" s="251">
        <f t="shared" si="36"/>
        <v>0</v>
      </c>
    </row>
    <row r="446" spans="144:146" ht="18.75" hidden="1" customHeight="1">
      <c r="EN446" s="245">
        <f t="shared" si="37"/>
        <v>0</v>
      </c>
      <c r="EO446" s="246">
        <v>45814</v>
      </c>
      <c r="EP446" s="251">
        <f t="shared" si="36"/>
        <v>0</v>
      </c>
    </row>
    <row r="447" spans="144:146" ht="18.75" hidden="1" customHeight="1">
      <c r="EN447" s="245">
        <f t="shared" si="37"/>
        <v>0</v>
      </c>
      <c r="EO447" s="246">
        <v>45821</v>
      </c>
      <c r="EP447" s="251">
        <f t="shared" si="36"/>
        <v>0</v>
      </c>
    </row>
    <row r="448" spans="144:146" ht="18.75" hidden="1" customHeight="1">
      <c r="EN448" s="245">
        <f t="shared" si="37"/>
        <v>0</v>
      </c>
      <c r="EO448" s="246">
        <v>45828</v>
      </c>
      <c r="EP448" s="251">
        <f t="shared" si="36"/>
        <v>0</v>
      </c>
    </row>
    <row r="449" spans="144:146" ht="18.75" hidden="1" customHeight="1">
      <c r="EN449" s="245">
        <f t="shared" si="37"/>
        <v>0</v>
      </c>
      <c r="EO449" s="246">
        <v>45835</v>
      </c>
      <c r="EP449" s="251">
        <f t="shared" si="36"/>
        <v>0</v>
      </c>
    </row>
    <row r="450" spans="144:146" ht="18.75" hidden="1" customHeight="1">
      <c r="EN450" s="245">
        <f t="shared" si="37"/>
        <v>0</v>
      </c>
      <c r="EO450" s="246">
        <v>45842</v>
      </c>
      <c r="EP450" s="251">
        <f t="shared" si="36"/>
        <v>0</v>
      </c>
    </row>
    <row r="451" spans="144:146" ht="18.75" hidden="1" customHeight="1">
      <c r="EN451" s="245">
        <f t="shared" si="37"/>
        <v>0</v>
      </c>
      <c r="EO451" s="246">
        <v>45849</v>
      </c>
      <c r="EP451" s="251">
        <f t="shared" si="36"/>
        <v>0</v>
      </c>
    </row>
    <row r="452" spans="144:146" ht="18.75" hidden="1" customHeight="1">
      <c r="EN452" s="245">
        <f t="shared" si="37"/>
        <v>0</v>
      </c>
      <c r="EO452" s="246">
        <v>45856</v>
      </c>
      <c r="EP452" s="251">
        <f t="shared" si="36"/>
        <v>0</v>
      </c>
    </row>
    <row r="453" spans="144:146" ht="18.75" hidden="1" customHeight="1">
      <c r="EN453" s="245">
        <f t="shared" si="37"/>
        <v>0</v>
      </c>
      <c r="EO453" s="246">
        <v>45863</v>
      </c>
      <c r="EP453" s="251">
        <f t="shared" si="36"/>
        <v>0</v>
      </c>
    </row>
    <row r="454" spans="144:146" ht="18.75" hidden="1" customHeight="1">
      <c r="EN454" s="245">
        <f t="shared" si="37"/>
        <v>0</v>
      </c>
      <c r="EO454" s="246">
        <v>45870</v>
      </c>
      <c r="EP454" s="251">
        <f t="shared" si="36"/>
        <v>0</v>
      </c>
    </row>
    <row r="455" spans="144:146" ht="18.75" hidden="1" customHeight="1">
      <c r="EN455" s="245">
        <f t="shared" si="37"/>
        <v>0</v>
      </c>
      <c r="EO455" s="246">
        <v>45877</v>
      </c>
      <c r="EP455" s="251">
        <f t="shared" si="36"/>
        <v>0</v>
      </c>
    </row>
    <row r="456" spans="144:146" ht="18.75" hidden="1" customHeight="1">
      <c r="EN456" s="245">
        <f t="shared" si="37"/>
        <v>0</v>
      </c>
      <c r="EO456" s="246">
        <v>45884</v>
      </c>
      <c r="EP456" s="251">
        <f t="shared" si="36"/>
        <v>0</v>
      </c>
    </row>
    <row r="457" spans="144:146" ht="18.75" hidden="1" customHeight="1">
      <c r="EN457" s="245">
        <f t="shared" si="37"/>
        <v>0</v>
      </c>
      <c r="EO457" s="246">
        <v>45891</v>
      </c>
      <c r="EP457" s="251">
        <f t="shared" si="36"/>
        <v>0</v>
      </c>
    </row>
    <row r="458" spans="144:146" ht="18.75" hidden="1" customHeight="1">
      <c r="EN458" s="245">
        <f t="shared" si="37"/>
        <v>0</v>
      </c>
      <c r="EO458" s="246">
        <v>45898</v>
      </c>
      <c r="EP458" s="251">
        <f t="shared" si="36"/>
        <v>0</v>
      </c>
    </row>
    <row r="459" spans="144:146" ht="18.75" hidden="1" customHeight="1">
      <c r="EN459" s="245">
        <f t="shared" si="37"/>
        <v>0</v>
      </c>
      <c r="EO459" s="246">
        <v>45905</v>
      </c>
      <c r="EP459" s="251">
        <f t="shared" si="36"/>
        <v>0</v>
      </c>
    </row>
    <row r="460" spans="144:146" ht="18.75" hidden="1" customHeight="1">
      <c r="EN460" s="245">
        <f t="shared" si="37"/>
        <v>0</v>
      </c>
      <c r="EO460" s="246">
        <v>45912</v>
      </c>
      <c r="EP460" s="251">
        <f t="shared" si="36"/>
        <v>0</v>
      </c>
    </row>
    <row r="461" spans="144:146" ht="18.75" hidden="1" customHeight="1">
      <c r="EN461" s="245">
        <f t="shared" si="37"/>
        <v>0</v>
      </c>
      <c r="EO461" s="246">
        <v>45919</v>
      </c>
      <c r="EP461" s="251">
        <f t="shared" si="36"/>
        <v>0</v>
      </c>
    </row>
    <row r="462" spans="144:146" ht="18.75" hidden="1" customHeight="1">
      <c r="EN462" s="245">
        <f t="shared" si="37"/>
        <v>0</v>
      </c>
      <c r="EO462" s="246">
        <v>45926</v>
      </c>
      <c r="EP462" s="251">
        <f t="shared" si="36"/>
        <v>0</v>
      </c>
    </row>
    <row r="463" spans="144:146" ht="18.75" hidden="1" customHeight="1">
      <c r="EN463" s="245">
        <f t="shared" si="37"/>
        <v>0</v>
      </c>
      <c r="EO463" s="246">
        <v>45933</v>
      </c>
      <c r="EP463" s="251">
        <f t="shared" si="36"/>
        <v>0</v>
      </c>
    </row>
    <row r="464" spans="144:146" ht="18.75" hidden="1" customHeight="1">
      <c r="EN464" s="245">
        <f t="shared" si="37"/>
        <v>0</v>
      </c>
      <c r="EO464" s="246">
        <v>45940</v>
      </c>
      <c r="EP464" s="251">
        <f t="shared" si="36"/>
        <v>0</v>
      </c>
    </row>
    <row r="465" spans="144:146" ht="18.75" hidden="1" customHeight="1">
      <c r="EN465" s="245">
        <f t="shared" si="37"/>
        <v>0</v>
      </c>
      <c r="EO465" s="246">
        <v>45947</v>
      </c>
      <c r="EP465" s="251">
        <f t="shared" si="36"/>
        <v>0</v>
      </c>
    </row>
    <row r="466" spans="144:146" ht="18.75" hidden="1" customHeight="1">
      <c r="EN466" s="245">
        <f t="shared" si="37"/>
        <v>0</v>
      </c>
      <c r="EO466" s="246">
        <v>45954</v>
      </c>
      <c r="EP466" s="251">
        <f t="shared" si="36"/>
        <v>0</v>
      </c>
    </row>
    <row r="467" spans="144:146" ht="18.75" hidden="1" customHeight="1">
      <c r="EN467" s="245">
        <f t="shared" si="37"/>
        <v>0</v>
      </c>
      <c r="EO467" s="246">
        <v>45961</v>
      </c>
      <c r="EP467" s="251">
        <f t="shared" si="36"/>
        <v>0</v>
      </c>
    </row>
    <row r="468" spans="144:146" ht="18.75" hidden="1" customHeight="1">
      <c r="EN468" s="245">
        <f t="shared" si="37"/>
        <v>0</v>
      </c>
      <c r="EO468" s="246">
        <v>45968</v>
      </c>
      <c r="EP468" s="251">
        <f t="shared" si="36"/>
        <v>0</v>
      </c>
    </row>
    <row r="469" spans="144:146" ht="18.75" hidden="1" customHeight="1">
      <c r="EN469" s="245">
        <f t="shared" si="37"/>
        <v>0</v>
      </c>
      <c r="EO469" s="246">
        <v>45975</v>
      </c>
      <c r="EP469" s="251">
        <f t="shared" si="36"/>
        <v>0</v>
      </c>
    </row>
    <row r="470" spans="144:146" ht="18.75" hidden="1" customHeight="1">
      <c r="EN470" s="245">
        <f t="shared" si="37"/>
        <v>0</v>
      </c>
      <c r="EO470" s="246">
        <v>45982</v>
      </c>
      <c r="EP470" s="251">
        <f t="shared" si="36"/>
        <v>0</v>
      </c>
    </row>
    <row r="471" spans="144:146" ht="18.75" hidden="1" customHeight="1">
      <c r="EN471" s="245">
        <f t="shared" si="37"/>
        <v>0</v>
      </c>
      <c r="EO471" s="246">
        <v>45989</v>
      </c>
      <c r="EP471" s="251">
        <f t="shared" si="36"/>
        <v>0</v>
      </c>
    </row>
    <row r="472" spans="144:146" ht="18.75" hidden="1" customHeight="1">
      <c r="EN472" s="245">
        <f t="shared" si="37"/>
        <v>0</v>
      </c>
      <c r="EO472" s="246">
        <v>45996</v>
      </c>
      <c r="EP472" s="251">
        <f t="shared" si="36"/>
        <v>0</v>
      </c>
    </row>
    <row r="473" spans="144:146" ht="18.75" hidden="1" customHeight="1">
      <c r="EN473" s="245">
        <f t="shared" si="37"/>
        <v>0</v>
      </c>
      <c r="EO473" s="246">
        <v>46003</v>
      </c>
      <c r="EP473" s="251">
        <f t="shared" si="36"/>
        <v>0</v>
      </c>
    </row>
    <row r="474" spans="144:146" ht="18.75" hidden="1" customHeight="1">
      <c r="EN474" s="245">
        <f t="shared" si="37"/>
        <v>0</v>
      </c>
      <c r="EO474" s="246">
        <v>46010</v>
      </c>
      <c r="EP474" s="251">
        <f t="shared" si="36"/>
        <v>0</v>
      </c>
    </row>
    <row r="475" spans="144:146" ht="18.75" hidden="1" customHeight="1">
      <c r="EN475" s="245">
        <f t="shared" si="37"/>
        <v>0</v>
      </c>
      <c r="EO475" s="246">
        <v>46017</v>
      </c>
      <c r="EP475" s="251">
        <f t="shared" si="36"/>
        <v>0</v>
      </c>
    </row>
    <row r="476" spans="144:146" ht="18.75" hidden="1" customHeight="1">
      <c r="EN476" s="245">
        <f t="shared" si="37"/>
        <v>0</v>
      </c>
      <c r="EO476" s="246">
        <v>46024</v>
      </c>
      <c r="EP476" s="251">
        <f t="shared" si="36"/>
        <v>0</v>
      </c>
    </row>
    <row r="477" spans="144:146" ht="18.75" hidden="1" customHeight="1">
      <c r="EN477" s="245">
        <f t="shared" si="37"/>
        <v>0</v>
      </c>
      <c r="EO477" s="137">
        <v>43470</v>
      </c>
      <c r="EP477" s="251">
        <f t="shared" si="36"/>
        <v>0</v>
      </c>
    </row>
    <row r="478" spans="144:146" ht="18.75" hidden="1" customHeight="1">
      <c r="EN478" s="245">
        <f t="shared" si="37"/>
        <v>0</v>
      </c>
      <c r="EO478" s="137">
        <v>43477</v>
      </c>
      <c r="EP478" s="251">
        <f t="shared" si="36"/>
        <v>0</v>
      </c>
    </row>
    <row r="479" spans="144:146" ht="18.75" hidden="1" customHeight="1">
      <c r="EN479" s="245">
        <f t="shared" si="37"/>
        <v>0</v>
      </c>
      <c r="EO479" s="137">
        <v>43484</v>
      </c>
      <c r="EP479" s="251">
        <f t="shared" si="36"/>
        <v>0</v>
      </c>
    </row>
    <row r="480" spans="144:146" ht="18.75" hidden="1" customHeight="1">
      <c r="EN480" s="245">
        <f t="shared" si="37"/>
        <v>0</v>
      </c>
      <c r="EO480" s="137">
        <v>43491</v>
      </c>
      <c r="EP480" s="251">
        <f t="shared" si="36"/>
        <v>0</v>
      </c>
    </row>
    <row r="481" spans="144:146" ht="18.75" hidden="1" customHeight="1">
      <c r="EN481" s="245">
        <f t="shared" si="37"/>
        <v>0</v>
      </c>
      <c r="EO481" s="137">
        <v>43498</v>
      </c>
      <c r="EP481" s="251">
        <f t="shared" si="36"/>
        <v>0</v>
      </c>
    </row>
    <row r="482" spans="144:146" ht="18.75" hidden="1" customHeight="1">
      <c r="EN482" s="245">
        <f t="shared" si="37"/>
        <v>0</v>
      </c>
      <c r="EO482" s="137">
        <v>43505</v>
      </c>
      <c r="EP482" s="251">
        <f t="shared" si="36"/>
        <v>0</v>
      </c>
    </row>
    <row r="483" spans="144:146" ht="18.75" hidden="1" customHeight="1">
      <c r="EN483" s="245">
        <f t="shared" si="37"/>
        <v>0</v>
      </c>
      <c r="EO483" s="137">
        <v>43512</v>
      </c>
      <c r="EP483" s="251">
        <f t="shared" si="36"/>
        <v>0</v>
      </c>
    </row>
    <row r="484" spans="144:146" ht="18.75" hidden="1" customHeight="1">
      <c r="EN484" s="245">
        <f t="shared" si="37"/>
        <v>0</v>
      </c>
      <c r="EO484" s="137">
        <v>43519</v>
      </c>
      <c r="EP484" s="251">
        <f t="shared" si="36"/>
        <v>0</v>
      </c>
    </row>
    <row r="485" spans="144:146" ht="18.75" hidden="1" customHeight="1">
      <c r="EN485" s="245">
        <f t="shared" si="37"/>
        <v>0</v>
      </c>
      <c r="EO485" s="137">
        <v>43526</v>
      </c>
      <c r="EP485" s="251">
        <f t="shared" si="36"/>
        <v>0</v>
      </c>
    </row>
    <row r="486" spans="144:146" ht="18.75" hidden="1" customHeight="1">
      <c r="EN486" s="245">
        <f t="shared" si="37"/>
        <v>0</v>
      </c>
      <c r="EO486" s="137">
        <v>43533</v>
      </c>
      <c r="EP486" s="251">
        <f t="shared" si="36"/>
        <v>0</v>
      </c>
    </row>
    <row r="487" spans="144:146" ht="18.75" hidden="1" customHeight="1">
      <c r="EN487" s="245">
        <f t="shared" si="37"/>
        <v>0</v>
      </c>
      <c r="EO487" s="137">
        <v>43540</v>
      </c>
      <c r="EP487" s="251">
        <f t="shared" si="36"/>
        <v>0</v>
      </c>
    </row>
    <row r="488" spans="144:146" ht="18.75" hidden="1" customHeight="1">
      <c r="EN488" s="245">
        <f t="shared" si="37"/>
        <v>0</v>
      </c>
      <c r="EO488" s="137">
        <v>43547</v>
      </c>
      <c r="EP488" s="251">
        <f t="shared" si="36"/>
        <v>0</v>
      </c>
    </row>
    <row r="489" spans="144:146" ht="18.75" hidden="1" customHeight="1">
      <c r="EN489" s="245">
        <f t="shared" si="37"/>
        <v>0</v>
      </c>
      <c r="EO489" s="137">
        <v>43554</v>
      </c>
      <c r="EP489" s="251">
        <f t="shared" si="36"/>
        <v>0</v>
      </c>
    </row>
    <row r="490" spans="144:146" ht="18.75" hidden="1" customHeight="1">
      <c r="EN490" s="245">
        <f t="shared" si="37"/>
        <v>0</v>
      </c>
      <c r="EO490" s="137">
        <v>43561</v>
      </c>
      <c r="EP490" s="251">
        <f t="shared" si="36"/>
        <v>0</v>
      </c>
    </row>
    <row r="491" spans="144:146" ht="18.75" hidden="1" customHeight="1">
      <c r="EN491" s="245">
        <f t="shared" si="37"/>
        <v>0</v>
      </c>
      <c r="EO491" s="137">
        <v>43568</v>
      </c>
      <c r="EP491" s="251">
        <f t="shared" si="36"/>
        <v>0</v>
      </c>
    </row>
    <row r="492" spans="144:146" ht="18.75" hidden="1" customHeight="1">
      <c r="EN492" s="245">
        <f t="shared" si="37"/>
        <v>0</v>
      </c>
      <c r="EO492" s="137">
        <v>43575</v>
      </c>
      <c r="EP492" s="251">
        <f t="shared" si="36"/>
        <v>0</v>
      </c>
    </row>
    <row r="493" spans="144:146" ht="18.75" hidden="1" customHeight="1">
      <c r="EN493" s="245">
        <f t="shared" si="37"/>
        <v>0</v>
      </c>
      <c r="EO493" s="137">
        <v>43582</v>
      </c>
      <c r="EP493" s="251">
        <f t="shared" si="36"/>
        <v>0</v>
      </c>
    </row>
    <row r="494" spans="144:146" ht="18.75" hidden="1" customHeight="1">
      <c r="EN494" s="245">
        <f t="shared" si="37"/>
        <v>0</v>
      </c>
      <c r="EO494" s="137">
        <v>43589</v>
      </c>
      <c r="EP494" s="251">
        <f t="shared" si="36"/>
        <v>0</v>
      </c>
    </row>
    <row r="495" spans="144:146" ht="18.75" hidden="1" customHeight="1">
      <c r="EN495" s="245">
        <f t="shared" si="37"/>
        <v>0</v>
      </c>
      <c r="EO495" s="137">
        <v>43596</v>
      </c>
      <c r="EP495" s="251">
        <f t="shared" ref="EP495:EP558" si="38">IF(EN495=EO495,2,0)</f>
        <v>0</v>
      </c>
    </row>
    <row r="496" spans="144:146" ht="18.75" hidden="1" customHeight="1">
      <c r="EN496" s="245">
        <f t="shared" ref="EN496:EN559" si="39">EN495</f>
        <v>0</v>
      </c>
      <c r="EO496" s="137">
        <v>43603</v>
      </c>
      <c r="EP496" s="251">
        <f t="shared" si="38"/>
        <v>0</v>
      </c>
    </row>
    <row r="497" spans="144:146" ht="18.75" hidden="1" customHeight="1">
      <c r="EN497" s="245">
        <f t="shared" si="39"/>
        <v>0</v>
      </c>
      <c r="EO497" s="137">
        <v>43610</v>
      </c>
      <c r="EP497" s="251">
        <f t="shared" si="38"/>
        <v>0</v>
      </c>
    </row>
    <row r="498" spans="144:146" ht="18.75" hidden="1" customHeight="1">
      <c r="EN498" s="245">
        <f t="shared" si="39"/>
        <v>0</v>
      </c>
      <c r="EO498" s="137">
        <v>43617</v>
      </c>
      <c r="EP498" s="251">
        <f t="shared" si="38"/>
        <v>0</v>
      </c>
    </row>
    <row r="499" spans="144:146" ht="18.75" hidden="1" customHeight="1">
      <c r="EN499" s="245">
        <f t="shared" si="39"/>
        <v>0</v>
      </c>
      <c r="EO499" s="137">
        <v>43624</v>
      </c>
      <c r="EP499" s="251">
        <f t="shared" si="38"/>
        <v>0</v>
      </c>
    </row>
    <row r="500" spans="144:146" ht="18.75" hidden="1" customHeight="1">
      <c r="EN500" s="245">
        <f t="shared" si="39"/>
        <v>0</v>
      </c>
      <c r="EO500" s="137">
        <v>43631</v>
      </c>
      <c r="EP500" s="251">
        <f t="shared" si="38"/>
        <v>0</v>
      </c>
    </row>
    <row r="501" spans="144:146" ht="18.75" hidden="1" customHeight="1">
      <c r="EN501" s="245">
        <f t="shared" si="39"/>
        <v>0</v>
      </c>
      <c r="EO501" s="137">
        <v>43638</v>
      </c>
      <c r="EP501" s="251">
        <f t="shared" si="38"/>
        <v>0</v>
      </c>
    </row>
    <row r="502" spans="144:146" ht="18.75" hidden="1" customHeight="1">
      <c r="EN502" s="245">
        <f t="shared" si="39"/>
        <v>0</v>
      </c>
      <c r="EO502" s="137">
        <v>43645</v>
      </c>
      <c r="EP502" s="251">
        <f t="shared" si="38"/>
        <v>0</v>
      </c>
    </row>
    <row r="503" spans="144:146" ht="18.75" hidden="1" customHeight="1">
      <c r="EN503" s="245">
        <f t="shared" si="39"/>
        <v>0</v>
      </c>
      <c r="EO503" s="137">
        <v>43652</v>
      </c>
      <c r="EP503" s="251">
        <f t="shared" si="38"/>
        <v>0</v>
      </c>
    </row>
    <row r="504" spans="144:146" ht="18.75" hidden="1" customHeight="1">
      <c r="EN504" s="245">
        <f t="shared" si="39"/>
        <v>0</v>
      </c>
      <c r="EO504" s="137">
        <v>43659</v>
      </c>
      <c r="EP504" s="251">
        <f t="shared" si="38"/>
        <v>0</v>
      </c>
    </row>
    <row r="505" spans="144:146" ht="18.75" hidden="1" customHeight="1">
      <c r="EN505" s="245">
        <f t="shared" si="39"/>
        <v>0</v>
      </c>
      <c r="EO505" s="137">
        <v>43666</v>
      </c>
      <c r="EP505" s="251">
        <f t="shared" si="38"/>
        <v>0</v>
      </c>
    </row>
    <row r="506" spans="144:146" ht="18.75" hidden="1" customHeight="1">
      <c r="EN506" s="245">
        <f t="shared" si="39"/>
        <v>0</v>
      </c>
      <c r="EO506" s="137">
        <v>43673</v>
      </c>
      <c r="EP506" s="251">
        <f t="shared" si="38"/>
        <v>0</v>
      </c>
    </row>
    <row r="507" spans="144:146" ht="18.75" hidden="1" customHeight="1">
      <c r="EN507" s="245">
        <f t="shared" si="39"/>
        <v>0</v>
      </c>
      <c r="EO507" s="137">
        <v>43680</v>
      </c>
      <c r="EP507" s="251">
        <f t="shared" si="38"/>
        <v>0</v>
      </c>
    </row>
    <row r="508" spans="144:146" ht="18.75" hidden="1" customHeight="1">
      <c r="EN508" s="245">
        <f t="shared" si="39"/>
        <v>0</v>
      </c>
      <c r="EO508" s="137">
        <v>43687</v>
      </c>
      <c r="EP508" s="251">
        <f t="shared" si="38"/>
        <v>0</v>
      </c>
    </row>
    <row r="509" spans="144:146" ht="18.75" hidden="1" customHeight="1">
      <c r="EN509" s="245">
        <f t="shared" si="39"/>
        <v>0</v>
      </c>
      <c r="EO509" s="137">
        <v>43694</v>
      </c>
      <c r="EP509" s="251">
        <f t="shared" si="38"/>
        <v>0</v>
      </c>
    </row>
    <row r="510" spans="144:146" ht="18.75" hidden="1" customHeight="1">
      <c r="EN510" s="245">
        <f t="shared" si="39"/>
        <v>0</v>
      </c>
      <c r="EO510" s="137">
        <v>43701</v>
      </c>
      <c r="EP510" s="251">
        <f t="shared" si="38"/>
        <v>0</v>
      </c>
    </row>
    <row r="511" spans="144:146" ht="18.75" hidden="1" customHeight="1">
      <c r="EN511" s="245">
        <f t="shared" si="39"/>
        <v>0</v>
      </c>
      <c r="EO511" s="137">
        <v>43708</v>
      </c>
      <c r="EP511" s="251">
        <f t="shared" si="38"/>
        <v>0</v>
      </c>
    </row>
    <row r="512" spans="144:146" ht="18.75" hidden="1" customHeight="1">
      <c r="EN512" s="245">
        <f t="shared" si="39"/>
        <v>0</v>
      </c>
      <c r="EO512" s="137">
        <v>43715</v>
      </c>
      <c r="EP512" s="251">
        <f t="shared" si="38"/>
        <v>0</v>
      </c>
    </row>
    <row r="513" spans="144:146" ht="18.75" hidden="1" customHeight="1">
      <c r="EN513" s="245">
        <f t="shared" si="39"/>
        <v>0</v>
      </c>
      <c r="EO513" s="137">
        <v>43722</v>
      </c>
      <c r="EP513" s="251">
        <f t="shared" si="38"/>
        <v>0</v>
      </c>
    </row>
    <row r="514" spans="144:146" ht="18.75" hidden="1" customHeight="1">
      <c r="EN514" s="245">
        <f t="shared" si="39"/>
        <v>0</v>
      </c>
      <c r="EO514" s="137">
        <v>43729</v>
      </c>
      <c r="EP514" s="251">
        <f t="shared" si="38"/>
        <v>0</v>
      </c>
    </row>
    <row r="515" spans="144:146" ht="18.75" hidden="1" customHeight="1">
      <c r="EN515" s="245">
        <f t="shared" si="39"/>
        <v>0</v>
      </c>
      <c r="EO515" s="137">
        <v>43736</v>
      </c>
      <c r="EP515" s="251">
        <f t="shared" si="38"/>
        <v>0</v>
      </c>
    </row>
    <row r="516" spans="144:146" ht="18.75" hidden="1" customHeight="1">
      <c r="EN516" s="245">
        <f t="shared" si="39"/>
        <v>0</v>
      </c>
      <c r="EO516" s="137">
        <v>43743</v>
      </c>
      <c r="EP516" s="251">
        <f t="shared" si="38"/>
        <v>0</v>
      </c>
    </row>
    <row r="517" spans="144:146" ht="18.75" hidden="1" customHeight="1">
      <c r="EN517" s="245">
        <f t="shared" si="39"/>
        <v>0</v>
      </c>
      <c r="EO517" s="137">
        <v>43750</v>
      </c>
      <c r="EP517" s="251">
        <f t="shared" si="38"/>
        <v>0</v>
      </c>
    </row>
    <row r="518" spans="144:146" ht="18.75" hidden="1" customHeight="1">
      <c r="EN518" s="245">
        <f t="shared" si="39"/>
        <v>0</v>
      </c>
      <c r="EO518" s="137">
        <v>43757</v>
      </c>
      <c r="EP518" s="251">
        <f t="shared" si="38"/>
        <v>0</v>
      </c>
    </row>
    <row r="519" spans="144:146" ht="18.75" hidden="1" customHeight="1">
      <c r="EN519" s="245">
        <f t="shared" si="39"/>
        <v>0</v>
      </c>
      <c r="EO519" s="137">
        <v>43764</v>
      </c>
      <c r="EP519" s="251">
        <f t="shared" si="38"/>
        <v>0</v>
      </c>
    </row>
    <row r="520" spans="144:146" ht="18.75" hidden="1" customHeight="1">
      <c r="EN520" s="245">
        <f t="shared" si="39"/>
        <v>0</v>
      </c>
      <c r="EO520" s="137">
        <v>43771</v>
      </c>
      <c r="EP520" s="251">
        <f t="shared" si="38"/>
        <v>0</v>
      </c>
    </row>
    <row r="521" spans="144:146" ht="18.75" hidden="1" customHeight="1">
      <c r="EN521" s="245">
        <f t="shared" si="39"/>
        <v>0</v>
      </c>
      <c r="EO521" s="137">
        <v>43778</v>
      </c>
      <c r="EP521" s="251">
        <f t="shared" si="38"/>
        <v>0</v>
      </c>
    </row>
    <row r="522" spans="144:146" ht="18.75" hidden="1" customHeight="1">
      <c r="EN522" s="245">
        <f t="shared" si="39"/>
        <v>0</v>
      </c>
      <c r="EO522" s="137">
        <v>43785</v>
      </c>
      <c r="EP522" s="251">
        <f t="shared" si="38"/>
        <v>0</v>
      </c>
    </row>
    <row r="523" spans="144:146" ht="18.75" hidden="1" customHeight="1">
      <c r="EN523" s="245">
        <f t="shared" si="39"/>
        <v>0</v>
      </c>
      <c r="EO523" s="137">
        <v>43792</v>
      </c>
      <c r="EP523" s="251">
        <f t="shared" si="38"/>
        <v>0</v>
      </c>
    </row>
    <row r="524" spans="144:146" ht="18.75" hidden="1" customHeight="1">
      <c r="EN524" s="245">
        <f t="shared" si="39"/>
        <v>0</v>
      </c>
      <c r="EO524" s="137">
        <v>43799</v>
      </c>
      <c r="EP524" s="251">
        <f t="shared" si="38"/>
        <v>0</v>
      </c>
    </row>
    <row r="525" spans="144:146" ht="18.75" hidden="1" customHeight="1">
      <c r="EN525" s="245">
        <f t="shared" si="39"/>
        <v>0</v>
      </c>
      <c r="EO525" s="137">
        <v>43806</v>
      </c>
      <c r="EP525" s="251">
        <f t="shared" si="38"/>
        <v>0</v>
      </c>
    </row>
    <row r="526" spans="144:146" ht="18.75" hidden="1" customHeight="1">
      <c r="EN526" s="245">
        <f t="shared" si="39"/>
        <v>0</v>
      </c>
      <c r="EO526" s="137">
        <v>43813</v>
      </c>
      <c r="EP526" s="251">
        <f t="shared" si="38"/>
        <v>0</v>
      </c>
    </row>
    <row r="527" spans="144:146" ht="18.75" hidden="1" customHeight="1">
      <c r="EN527" s="245">
        <f t="shared" si="39"/>
        <v>0</v>
      </c>
      <c r="EO527" s="137">
        <v>43820</v>
      </c>
      <c r="EP527" s="251">
        <f t="shared" si="38"/>
        <v>0</v>
      </c>
    </row>
    <row r="528" spans="144:146" ht="18.75" hidden="1" customHeight="1">
      <c r="EN528" s="245">
        <f t="shared" si="39"/>
        <v>0</v>
      </c>
      <c r="EO528" s="137">
        <v>43827</v>
      </c>
      <c r="EP528" s="251">
        <f t="shared" si="38"/>
        <v>0</v>
      </c>
    </row>
    <row r="529" spans="144:146" ht="18.75" hidden="1" customHeight="1">
      <c r="EN529" s="245">
        <f t="shared" si="39"/>
        <v>0</v>
      </c>
      <c r="EO529" s="137">
        <v>43834</v>
      </c>
      <c r="EP529" s="251">
        <f t="shared" si="38"/>
        <v>0</v>
      </c>
    </row>
    <row r="530" spans="144:146" ht="18.75" hidden="1" customHeight="1">
      <c r="EN530" s="245">
        <f t="shared" si="39"/>
        <v>0</v>
      </c>
      <c r="EO530" s="137">
        <v>43841</v>
      </c>
      <c r="EP530" s="251">
        <f t="shared" si="38"/>
        <v>0</v>
      </c>
    </row>
    <row r="531" spans="144:146" ht="18.75" hidden="1" customHeight="1">
      <c r="EN531" s="245">
        <f t="shared" si="39"/>
        <v>0</v>
      </c>
      <c r="EO531" s="137">
        <v>43848</v>
      </c>
      <c r="EP531" s="251">
        <f t="shared" si="38"/>
        <v>0</v>
      </c>
    </row>
    <row r="532" spans="144:146" ht="18.75" hidden="1" customHeight="1">
      <c r="EN532" s="245">
        <f t="shared" si="39"/>
        <v>0</v>
      </c>
      <c r="EO532" s="137">
        <v>43855</v>
      </c>
      <c r="EP532" s="251">
        <f t="shared" si="38"/>
        <v>0</v>
      </c>
    </row>
    <row r="533" spans="144:146" ht="18.75" hidden="1" customHeight="1">
      <c r="EN533" s="245">
        <f t="shared" si="39"/>
        <v>0</v>
      </c>
      <c r="EO533" s="137">
        <v>43862</v>
      </c>
      <c r="EP533" s="251">
        <f t="shared" si="38"/>
        <v>0</v>
      </c>
    </row>
    <row r="534" spans="144:146" ht="18.75" hidden="1" customHeight="1">
      <c r="EN534" s="245">
        <f t="shared" si="39"/>
        <v>0</v>
      </c>
      <c r="EO534" s="137">
        <v>43869</v>
      </c>
      <c r="EP534" s="251">
        <f t="shared" si="38"/>
        <v>0</v>
      </c>
    </row>
    <row r="535" spans="144:146" ht="18.75" hidden="1" customHeight="1">
      <c r="EN535" s="245">
        <f t="shared" si="39"/>
        <v>0</v>
      </c>
      <c r="EO535" s="137">
        <v>43876</v>
      </c>
      <c r="EP535" s="251">
        <f t="shared" si="38"/>
        <v>0</v>
      </c>
    </row>
    <row r="536" spans="144:146" ht="18.75" hidden="1" customHeight="1">
      <c r="EN536" s="245">
        <f t="shared" si="39"/>
        <v>0</v>
      </c>
      <c r="EO536" s="137">
        <v>43883</v>
      </c>
      <c r="EP536" s="251">
        <f t="shared" si="38"/>
        <v>0</v>
      </c>
    </row>
    <row r="537" spans="144:146" ht="18.75" hidden="1" customHeight="1">
      <c r="EN537" s="245">
        <f t="shared" si="39"/>
        <v>0</v>
      </c>
      <c r="EO537" s="137">
        <v>43890</v>
      </c>
      <c r="EP537" s="251">
        <f t="shared" si="38"/>
        <v>0</v>
      </c>
    </row>
    <row r="538" spans="144:146" ht="18.75" hidden="1" customHeight="1">
      <c r="EN538" s="245">
        <f t="shared" si="39"/>
        <v>0</v>
      </c>
      <c r="EO538" s="137">
        <v>43897</v>
      </c>
      <c r="EP538" s="251">
        <f t="shared" si="38"/>
        <v>0</v>
      </c>
    </row>
    <row r="539" spans="144:146" ht="18.75" hidden="1" customHeight="1">
      <c r="EN539" s="245">
        <f t="shared" si="39"/>
        <v>0</v>
      </c>
      <c r="EO539" s="137">
        <v>43904</v>
      </c>
      <c r="EP539" s="251">
        <f t="shared" si="38"/>
        <v>0</v>
      </c>
    </row>
    <row r="540" spans="144:146" ht="18.75" hidden="1" customHeight="1">
      <c r="EN540" s="245">
        <f t="shared" si="39"/>
        <v>0</v>
      </c>
      <c r="EO540" s="137">
        <v>43911</v>
      </c>
      <c r="EP540" s="251">
        <f t="shared" si="38"/>
        <v>0</v>
      </c>
    </row>
    <row r="541" spans="144:146" ht="18.75" hidden="1" customHeight="1">
      <c r="EN541" s="245">
        <f t="shared" si="39"/>
        <v>0</v>
      </c>
      <c r="EO541" s="137">
        <v>43918</v>
      </c>
      <c r="EP541" s="251">
        <f t="shared" si="38"/>
        <v>0</v>
      </c>
    </row>
    <row r="542" spans="144:146" ht="18.75" hidden="1" customHeight="1">
      <c r="EN542" s="245">
        <f t="shared" si="39"/>
        <v>0</v>
      </c>
      <c r="EO542" s="137">
        <v>43925</v>
      </c>
      <c r="EP542" s="251">
        <f t="shared" si="38"/>
        <v>0</v>
      </c>
    </row>
    <row r="543" spans="144:146" ht="18.75" hidden="1" customHeight="1">
      <c r="EN543" s="245">
        <f t="shared" si="39"/>
        <v>0</v>
      </c>
      <c r="EO543" s="137">
        <v>43932</v>
      </c>
      <c r="EP543" s="251">
        <f t="shared" si="38"/>
        <v>0</v>
      </c>
    </row>
    <row r="544" spans="144:146" ht="18.75" hidden="1" customHeight="1">
      <c r="EN544" s="245">
        <f t="shared" si="39"/>
        <v>0</v>
      </c>
      <c r="EO544" s="137">
        <v>43939</v>
      </c>
      <c r="EP544" s="251">
        <f t="shared" si="38"/>
        <v>0</v>
      </c>
    </row>
    <row r="545" spans="144:146" ht="18.75" hidden="1" customHeight="1">
      <c r="EN545" s="245">
        <f t="shared" si="39"/>
        <v>0</v>
      </c>
      <c r="EO545" s="137">
        <v>43946</v>
      </c>
      <c r="EP545" s="251">
        <f t="shared" si="38"/>
        <v>0</v>
      </c>
    </row>
    <row r="546" spans="144:146" ht="18.75" hidden="1" customHeight="1">
      <c r="EN546" s="245">
        <f t="shared" si="39"/>
        <v>0</v>
      </c>
      <c r="EO546" s="137">
        <v>43953</v>
      </c>
      <c r="EP546" s="251">
        <f t="shared" si="38"/>
        <v>0</v>
      </c>
    </row>
    <row r="547" spans="144:146" ht="18.75" hidden="1" customHeight="1">
      <c r="EN547" s="245">
        <f t="shared" si="39"/>
        <v>0</v>
      </c>
      <c r="EO547" s="137">
        <v>43960</v>
      </c>
      <c r="EP547" s="251">
        <f t="shared" si="38"/>
        <v>0</v>
      </c>
    </row>
    <row r="548" spans="144:146" ht="18.75" hidden="1" customHeight="1">
      <c r="EN548" s="245">
        <f t="shared" si="39"/>
        <v>0</v>
      </c>
      <c r="EO548" s="137">
        <v>43967</v>
      </c>
      <c r="EP548" s="251">
        <f t="shared" si="38"/>
        <v>0</v>
      </c>
    </row>
    <row r="549" spans="144:146" ht="18.75" hidden="1" customHeight="1">
      <c r="EN549" s="245">
        <f t="shared" si="39"/>
        <v>0</v>
      </c>
      <c r="EO549" s="137">
        <v>43974</v>
      </c>
      <c r="EP549" s="251">
        <f t="shared" si="38"/>
        <v>0</v>
      </c>
    </row>
    <row r="550" spans="144:146" ht="18.75" hidden="1" customHeight="1">
      <c r="EN550" s="245">
        <f t="shared" si="39"/>
        <v>0</v>
      </c>
      <c r="EO550" s="137">
        <v>43981</v>
      </c>
      <c r="EP550" s="251">
        <f t="shared" si="38"/>
        <v>0</v>
      </c>
    </row>
    <row r="551" spans="144:146" ht="18.75" hidden="1" customHeight="1">
      <c r="EN551" s="245">
        <f t="shared" si="39"/>
        <v>0</v>
      </c>
      <c r="EO551" s="137">
        <v>43988</v>
      </c>
      <c r="EP551" s="251">
        <f t="shared" si="38"/>
        <v>0</v>
      </c>
    </row>
    <row r="552" spans="144:146" ht="18.75" hidden="1" customHeight="1">
      <c r="EN552" s="245">
        <f t="shared" si="39"/>
        <v>0</v>
      </c>
      <c r="EO552" s="137">
        <v>43995</v>
      </c>
      <c r="EP552" s="251">
        <f t="shared" si="38"/>
        <v>0</v>
      </c>
    </row>
    <row r="553" spans="144:146" ht="18.75" hidden="1" customHeight="1">
      <c r="EN553" s="245">
        <f t="shared" si="39"/>
        <v>0</v>
      </c>
      <c r="EO553" s="137">
        <v>44002</v>
      </c>
      <c r="EP553" s="251">
        <f t="shared" si="38"/>
        <v>0</v>
      </c>
    </row>
    <row r="554" spans="144:146" ht="18.75" hidden="1" customHeight="1">
      <c r="EN554" s="245">
        <f t="shared" si="39"/>
        <v>0</v>
      </c>
      <c r="EO554" s="137">
        <v>44009</v>
      </c>
      <c r="EP554" s="251">
        <f t="shared" si="38"/>
        <v>0</v>
      </c>
    </row>
    <row r="555" spans="144:146" ht="18.75" hidden="1" customHeight="1">
      <c r="EN555" s="245">
        <f t="shared" si="39"/>
        <v>0</v>
      </c>
      <c r="EO555" s="137">
        <v>44016</v>
      </c>
      <c r="EP555" s="251">
        <f t="shared" si="38"/>
        <v>0</v>
      </c>
    </row>
    <row r="556" spans="144:146" ht="18.75" hidden="1" customHeight="1">
      <c r="EN556" s="245">
        <f t="shared" si="39"/>
        <v>0</v>
      </c>
      <c r="EO556" s="137">
        <v>44023</v>
      </c>
      <c r="EP556" s="251">
        <f t="shared" si="38"/>
        <v>0</v>
      </c>
    </row>
    <row r="557" spans="144:146" ht="18.75" hidden="1" customHeight="1">
      <c r="EN557" s="245">
        <f t="shared" si="39"/>
        <v>0</v>
      </c>
      <c r="EO557" s="137">
        <v>44030</v>
      </c>
      <c r="EP557" s="251">
        <f t="shared" si="38"/>
        <v>0</v>
      </c>
    </row>
    <row r="558" spans="144:146" ht="18.75" hidden="1" customHeight="1">
      <c r="EN558" s="245">
        <f t="shared" si="39"/>
        <v>0</v>
      </c>
      <c r="EO558" s="137">
        <v>44037</v>
      </c>
      <c r="EP558" s="251">
        <f t="shared" si="38"/>
        <v>0</v>
      </c>
    </row>
    <row r="559" spans="144:146" ht="18.75" hidden="1" customHeight="1">
      <c r="EN559" s="245">
        <f t="shared" si="39"/>
        <v>0</v>
      </c>
      <c r="EO559" s="137">
        <v>44044</v>
      </c>
      <c r="EP559" s="251">
        <f t="shared" ref="EP559:EP622" si="40">IF(EN559=EO559,2,0)</f>
        <v>0</v>
      </c>
    </row>
    <row r="560" spans="144:146" ht="18.75" hidden="1" customHeight="1">
      <c r="EN560" s="245">
        <f t="shared" ref="EN560:EN623" si="41">EN559</f>
        <v>0</v>
      </c>
      <c r="EO560" s="137">
        <v>44051</v>
      </c>
      <c r="EP560" s="251">
        <f t="shared" si="40"/>
        <v>0</v>
      </c>
    </row>
    <row r="561" spans="144:146" ht="18.75" hidden="1" customHeight="1">
      <c r="EN561" s="245">
        <f t="shared" si="41"/>
        <v>0</v>
      </c>
      <c r="EO561" s="137">
        <v>44058</v>
      </c>
      <c r="EP561" s="251">
        <f t="shared" si="40"/>
        <v>0</v>
      </c>
    </row>
    <row r="562" spans="144:146" ht="18.75" hidden="1" customHeight="1">
      <c r="EN562" s="245">
        <f t="shared" si="41"/>
        <v>0</v>
      </c>
      <c r="EO562" s="137">
        <v>44065</v>
      </c>
      <c r="EP562" s="251">
        <f t="shared" si="40"/>
        <v>0</v>
      </c>
    </row>
    <row r="563" spans="144:146" ht="18.75" hidden="1" customHeight="1">
      <c r="EN563" s="245">
        <f t="shared" si="41"/>
        <v>0</v>
      </c>
      <c r="EO563" s="137">
        <v>44072</v>
      </c>
      <c r="EP563" s="251">
        <f t="shared" si="40"/>
        <v>0</v>
      </c>
    </row>
    <row r="564" spans="144:146" ht="18.75" hidden="1" customHeight="1">
      <c r="EN564" s="245">
        <f t="shared" si="41"/>
        <v>0</v>
      </c>
      <c r="EO564" s="137">
        <v>44079</v>
      </c>
      <c r="EP564" s="251">
        <f t="shared" si="40"/>
        <v>0</v>
      </c>
    </row>
    <row r="565" spans="144:146" ht="18.75" hidden="1" customHeight="1">
      <c r="EN565" s="245">
        <f t="shared" si="41"/>
        <v>0</v>
      </c>
      <c r="EO565" s="137">
        <v>44086</v>
      </c>
      <c r="EP565" s="251">
        <f t="shared" si="40"/>
        <v>0</v>
      </c>
    </row>
    <row r="566" spans="144:146" ht="18.75" hidden="1" customHeight="1">
      <c r="EN566" s="245">
        <f t="shared" si="41"/>
        <v>0</v>
      </c>
      <c r="EO566" s="137">
        <v>44093</v>
      </c>
      <c r="EP566" s="251">
        <f t="shared" si="40"/>
        <v>0</v>
      </c>
    </row>
    <row r="567" spans="144:146" ht="18.75" hidden="1" customHeight="1">
      <c r="EN567" s="245">
        <f t="shared" si="41"/>
        <v>0</v>
      </c>
      <c r="EO567" s="137">
        <v>44100</v>
      </c>
      <c r="EP567" s="251">
        <f t="shared" si="40"/>
        <v>0</v>
      </c>
    </row>
    <row r="568" spans="144:146" ht="18.75" hidden="1" customHeight="1">
      <c r="EN568" s="245">
        <f t="shared" si="41"/>
        <v>0</v>
      </c>
      <c r="EO568" s="137">
        <v>44107</v>
      </c>
      <c r="EP568" s="251">
        <f t="shared" si="40"/>
        <v>0</v>
      </c>
    </row>
    <row r="569" spans="144:146" ht="18.75" hidden="1" customHeight="1">
      <c r="EN569" s="245">
        <f t="shared" si="41"/>
        <v>0</v>
      </c>
      <c r="EO569" s="137">
        <v>44114</v>
      </c>
      <c r="EP569" s="251">
        <f t="shared" si="40"/>
        <v>0</v>
      </c>
    </row>
    <row r="570" spans="144:146" ht="18.75" hidden="1" customHeight="1">
      <c r="EN570" s="245">
        <f t="shared" si="41"/>
        <v>0</v>
      </c>
      <c r="EO570" s="137">
        <v>44121</v>
      </c>
      <c r="EP570" s="251">
        <f t="shared" si="40"/>
        <v>0</v>
      </c>
    </row>
    <row r="571" spans="144:146" ht="18.75" hidden="1" customHeight="1">
      <c r="EN571" s="245">
        <f t="shared" si="41"/>
        <v>0</v>
      </c>
      <c r="EO571" s="137">
        <v>44128</v>
      </c>
      <c r="EP571" s="251">
        <f t="shared" si="40"/>
        <v>0</v>
      </c>
    </row>
    <row r="572" spans="144:146" ht="18.75" hidden="1" customHeight="1">
      <c r="EN572" s="245">
        <f t="shared" si="41"/>
        <v>0</v>
      </c>
      <c r="EO572" s="137">
        <v>44135</v>
      </c>
      <c r="EP572" s="251">
        <f t="shared" si="40"/>
        <v>0</v>
      </c>
    </row>
    <row r="573" spans="144:146" ht="18.75" hidden="1" customHeight="1">
      <c r="EN573" s="245">
        <f t="shared" si="41"/>
        <v>0</v>
      </c>
      <c r="EO573" s="137">
        <v>44142</v>
      </c>
      <c r="EP573" s="251">
        <f t="shared" si="40"/>
        <v>0</v>
      </c>
    </row>
    <row r="574" spans="144:146" ht="18.75" hidden="1" customHeight="1">
      <c r="EN574" s="245">
        <f t="shared" si="41"/>
        <v>0</v>
      </c>
      <c r="EO574" s="137">
        <v>44149</v>
      </c>
      <c r="EP574" s="251">
        <f t="shared" si="40"/>
        <v>0</v>
      </c>
    </row>
    <row r="575" spans="144:146" ht="18.75" hidden="1" customHeight="1">
      <c r="EN575" s="245">
        <f t="shared" si="41"/>
        <v>0</v>
      </c>
      <c r="EO575" s="137">
        <v>44156</v>
      </c>
      <c r="EP575" s="251">
        <f t="shared" si="40"/>
        <v>0</v>
      </c>
    </row>
    <row r="576" spans="144:146" ht="18.75" hidden="1" customHeight="1">
      <c r="EN576" s="245">
        <f t="shared" si="41"/>
        <v>0</v>
      </c>
      <c r="EO576" s="137">
        <v>44163</v>
      </c>
      <c r="EP576" s="251">
        <f t="shared" si="40"/>
        <v>0</v>
      </c>
    </row>
    <row r="577" spans="144:146" ht="18.75" hidden="1" customHeight="1">
      <c r="EN577" s="245">
        <f t="shared" si="41"/>
        <v>0</v>
      </c>
      <c r="EO577" s="137">
        <v>44170</v>
      </c>
      <c r="EP577" s="251">
        <f t="shared" si="40"/>
        <v>0</v>
      </c>
    </row>
    <row r="578" spans="144:146" ht="18.75" hidden="1" customHeight="1">
      <c r="EN578" s="245">
        <f t="shared" si="41"/>
        <v>0</v>
      </c>
      <c r="EO578" s="137">
        <v>44177</v>
      </c>
      <c r="EP578" s="251">
        <f t="shared" si="40"/>
        <v>0</v>
      </c>
    </row>
    <row r="579" spans="144:146" ht="18.75" hidden="1" customHeight="1">
      <c r="EN579" s="245">
        <f t="shared" si="41"/>
        <v>0</v>
      </c>
      <c r="EO579" s="137">
        <v>44184</v>
      </c>
      <c r="EP579" s="251">
        <f t="shared" si="40"/>
        <v>0</v>
      </c>
    </row>
    <row r="580" spans="144:146" ht="18.75" hidden="1" customHeight="1">
      <c r="EN580" s="245">
        <f t="shared" si="41"/>
        <v>0</v>
      </c>
      <c r="EO580" s="137">
        <v>44191</v>
      </c>
      <c r="EP580" s="251">
        <f t="shared" si="40"/>
        <v>0</v>
      </c>
    </row>
    <row r="581" spans="144:146" ht="18.75" hidden="1" customHeight="1">
      <c r="EN581" s="245">
        <f t="shared" si="41"/>
        <v>0</v>
      </c>
      <c r="EO581" s="137">
        <v>44198</v>
      </c>
      <c r="EP581" s="251">
        <f t="shared" si="40"/>
        <v>0</v>
      </c>
    </row>
    <row r="582" spans="144:146" ht="18.75" hidden="1" customHeight="1">
      <c r="EN582" s="245">
        <f t="shared" si="41"/>
        <v>0</v>
      </c>
      <c r="EO582" s="137">
        <v>44205</v>
      </c>
      <c r="EP582" s="251">
        <f t="shared" si="40"/>
        <v>0</v>
      </c>
    </row>
    <row r="583" spans="144:146" ht="18.75" hidden="1" customHeight="1">
      <c r="EN583" s="245">
        <f t="shared" si="41"/>
        <v>0</v>
      </c>
      <c r="EO583" s="137">
        <v>44212</v>
      </c>
      <c r="EP583" s="251">
        <f t="shared" si="40"/>
        <v>0</v>
      </c>
    </row>
    <row r="584" spans="144:146" ht="18.75" hidden="1" customHeight="1">
      <c r="EN584" s="245">
        <f t="shared" si="41"/>
        <v>0</v>
      </c>
      <c r="EO584" s="137">
        <v>44219</v>
      </c>
      <c r="EP584" s="251">
        <f t="shared" si="40"/>
        <v>0</v>
      </c>
    </row>
    <row r="585" spans="144:146" ht="18.75" hidden="1" customHeight="1">
      <c r="EN585" s="245">
        <f t="shared" si="41"/>
        <v>0</v>
      </c>
      <c r="EO585" s="137">
        <v>44226</v>
      </c>
      <c r="EP585" s="251">
        <f t="shared" si="40"/>
        <v>0</v>
      </c>
    </row>
    <row r="586" spans="144:146" ht="18.75" hidden="1" customHeight="1">
      <c r="EN586" s="245">
        <f t="shared" si="41"/>
        <v>0</v>
      </c>
      <c r="EO586" s="137">
        <v>44233</v>
      </c>
      <c r="EP586" s="251">
        <f t="shared" si="40"/>
        <v>0</v>
      </c>
    </row>
    <row r="587" spans="144:146" ht="18.75" hidden="1" customHeight="1">
      <c r="EN587" s="245">
        <f t="shared" si="41"/>
        <v>0</v>
      </c>
      <c r="EO587" s="137">
        <v>44240</v>
      </c>
      <c r="EP587" s="251">
        <f t="shared" si="40"/>
        <v>0</v>
      </c>
    </row>
    <row r="588" spans="144:146" ht="18.75" hidden="1" customHeight="1">
      <c r="EN588" s="245">
        <f t="shared" si="41"/>
        <v>0</v>
      </c>
      <c r="EO588" s="137">
        <v>44247</v>
      </c>
      <c r="EP588" s="251">
        <f t="shared" si="40"/>
        <v>0</v>
      </c>
    </row>
    <row r="589" spans="144:146" ht="18.75" hidden="1" customHeight="1">
      <c r="EN589" s="245">
        <f t="shared" si="41"/>
        <v>0</v>
      </c>
      <c r="EO589" s="137">
        <v>44254</v>
      </c>
      <c r="EP589" s="251">
        <f t="shared" si="40"/>
        <v>0</v>
      </c>
    </row>
    <row r="590" spans="144:146" ht="18.75" hidden="1" customHeight="1">
      <c r="EN590" s="245">
        <f t="shared" si="41"/>
        <v>0</v>
      </c>
      <c r="EO590" s="137">
        <v>44261</v>
      </c>
      <c r="EP590" s="251">
        <f t="shared" si="40"/>
        <v>0</v>
      </c>
    </row>
    <row r="591" spans="144:146" ht="18.75" hidden="1" customHeight="1">
      <c r="EN591" s="245">
        <f t="shared" si="41"/>
        <v>0</v>
      </c>
      <c r="EO591" s="137">
        <v>44268</v>
      </c>
      <c r="EP591" s="251">
        <f t="shared" si="40"/>
        <v>0</v>
      </c>
    </row>
    <row r="592" spans="144:146" ht="18.75" hidden="1" customHeight="1">
      <c r="EN592" s="245">
        <f t="shared" si="41"/>
        <v>0</v>
      </c>
      <c r="EO592" s="137">
        <v>44275</v>
      </c>
      <c r="EP592" s="251">
        <f t="shared" si="40"/>
        <v>0</v>
      </c>
    </row>
    <row r="593" spans="144:146" ht="18.75" hidden="1" customHeight="1">
      <c r="EN593" s="245">
        <f t="shared" si="41"/>
        <v>0</v>
      </c>
      <c r="EO593" s="137">
        <v>44282</v>
      </c>
      <c r="EP593" s="251">
        <f t="shared" si="40"/>
        <v>0</v>
      </c>
    </row>
    <row r="594" spans="144:146" ht="18.75" hidden="1" customHeight="1">
      <c r="EN594" s="245">
        <f t="shared" si="41"/>
        <v>0</v>
      </c>
      <c r="EO594" s="137">
        <v>44289</v>
      </c>
      <c r="EP594" s="251">
        <f t="shared" si="40"/>
        <v>0</v>
      </c>
    </row>
    <row r="595" spans="144:146" ht="18.75" hidden="1" customHeight="1">
      <c r="EN595" s="245">
        <f t="shared" si="41"/>
        <v>0</v>
      </c>
      <c r="EO595" s="137">
        <v>44296</v>
      </c>
      <c r="EP595" s="251">
        <f t="shared" si="40"/>
        <v>0</v>
      </c>
    </row>
    <row r="596" spans="144:146" ht="18.75" hidden="1" customHeight="1">
      <c r="EN596" s="245">
        <f t="shared" si="41"/>
        <v>0</v>
      </c>
      <c r="EO596" s="137">
        <v>44303</v>
      </c>
      <c r="EP596" s="251">
        <f t="shared" si="40"/>
        <v>0</v>
      </c>
    </row>
    <row r="597" spans="144:146" ht="18.75" hidden="1" customHeight="1">
      <c r="EN597" s="245">
        <f t="shared" si="41"/>
        <v>0</v>
      </c>
      <c r="EO597" s="137">
        <v>44310</v>
      </c>
      <c r="EP597" s="251">
        <f t="shared" si="40"/>
        <v>0</v>
      </c>
    </row>
    <row r="598" spans="144:146" ht="18.75" hidden="1" customHeight="1">
      <c r="EN598" s="245">
        <f t="shared" si="41"/>
        <v>0</v>
      </c>
      <c r="EO598" s="137">
        <v>44317</v>
      </c>
      <c r="EP598" s="251">
        <f t="shared" si="40"/>
        <v>0</v>
      </c>
    </row>
    <row r="599" spans="144:146" ht="18.75" hidden="1" customHeight="1">
      <c r="EN599" s="245">
        <f t="shared" si="41"/>
        <v>0</v>
      </c>
      <c r="EO599" s="137">
        <v>44324</v>
      </c>
      <c r="EP599" s="251">
        <f t="shared" si="40"/>
        <v>0</v>
      </c>
    </row>
    <row r="600" spans="144:146" ht="18.75" hidden="1" customHeight="1">
      <c r="EN600" s="245">
        <f t="shared" si="41"/>
        <v>0</v>
      </c>
      <c r="EO600" s="137">
        <v>44331</v>
      </c>
      <c r="EP600" s="251">
        <f t="shared" si="40"/>
        <v>0</v>
      </c>
    </row>
    <row r="601" spans="144:146" ht="18.75" hidden="1" customHeight="1">
      <c r="EN601" s="245">
        <f t="shared" si="41"/>
        <v>0</v>
      </c>
      <c r="EO601" s="137">
        <v>44338</v>
      </c>
      <c r="EP601" s="251">
        <f t="shared" si="40"/>
        <v>0</v>
      </c>
    </row>
    <row r="602" spans="144:146" ht="18.75" hidden="1" customHeight="1">
      <c r="EN602" s="245">
        <f t="shared" si="41"/>
        <v>0</v>
      </c>
      <c r="EO602" s="137">
        <v>44345</v>
      </c>
      <c r="EP602" s="251">
        <f t="shared" si="40"/>
        <v>0</v>
      </c>
    </row>
    <row r="603" spans="144:146" ht="18.75" hidden="1" customHeight="1">
      <c r="EN603" s="245">
        <f t="shared" si="41"/>
        <v>0</v>
      </c>
      <c r="EO603" s="137">
        <v>44352</v>
      </c>
      <c r="EP603" s="251">
        <f t="shared" si="40"/>
        <v>0</v>
      </c>
    </row>
    <row r="604" spans="144:146" ht="18.75" hidden="1" customHeight="1">
      <c r="EN604" s="245">
        <f t="shared" si="41"/>
        <v>0</v>
      </c>
      <c r="EO604" s="137">
        <v>44359</v>
      </c>
      <c r="EP604" s="251">
        <f t="shared" si="40"/>
        <v>0</v>
      </c>
    </row>
    <row r="605" spans="144:146" ht="18.75" hidden="1" customHeight="1">
      <c r="EN605" s="245">
        <f t="shared" si="41"/>
        <v>0</v>
      </c>
      <c r="EO605" s="137">
        <v>44366</v>
      </c>
      <c r="EP605" s="251">
        <f t="shared" si="40"/>
        <v>0</v>
      </c>
    </row>
    <row r="606" spans="144:146" ht="18.75" hidden="1" customHeight="1">
      <c r="EN606" s="245">
        <f t="shared" si="41"/>
        <v>0</v>
      </c>
      <c r="EO606" s="137">
        <v>44373</v>
      </c>
      <c r="EP606" s="251">
        <f t="shared" si="40"/>
        <v>0</v>
      </c>
    </row>
    <row r="607" spans="144:146" ht="18.75" hidden="1" customHeight="1">
      <c r="EN607" s="245">
        <f t="shared" si="41"/>
        <v>0</v>
      </c>
      <c r="EO607" s="137">
        <v>44380</v>
      </c>
      <c r="EP607" s="251">
        <f t="shared" si="40"/>
        <v>0</v>
      </c>
    </row>
    <row r="608" spans="144:146" ht="18.75" hidden="1" customHeight="1">
      <c r="EN608" s="245">
        <f t="shared" si="41"/>
        <v>0</v>
      </c>
      <c r="EO608" s="137">
        <v>44387</v>
      </c>
      <c r="EP608" s="251">
        <f t="shared" si="40"/>
        <v>0</v>
      </c>
    </row>
    <row r="609" spans="144:146" ht="18.75" hidden="1" customHeight="1">
      <c r="EN609" s="245">
        <f t="shared" si="41"/>
        <v>0</v>
      </c>
      <c r="EO609" s="137">
        <v>44394</v>
      </c>
      <c r="EP609" s="251">
        <f t="shared" si="40"/>
        <v>0</v>
      </c>
    </row>
    <row r="610" spans="144:146" ht="18.75" hidden="1" customHeight="1">
      <c r="EN610" s="245">
        <f t="shared" si="41"/>
        <v>0</v>
      </c>
      <c r="EO610" s="137">
        <v>44401</v>
      </c>
      <c r="EP610" s="251">
        <f t="shared" si="40"/>
        <v>0</v>
      </c>
    </row>
    <row r="611" spans="144:146" ht="18.75" hidden="1" customHeight="1">
      <c r="EN611" s="245">
        <f t="shared" si="41"/>
        <v>0</v>
      </c>
      <c r="EO611" s="137">
        <v>44408</v>
      </c>
      <c r="EP611" s="251">
        <f t="shared" si="40"/>
        <v>0</v>
      </c>
    </row>
    <row r="612" spans="144:146" ht="18.75" hidden="1" customHeight="1">
      <c r="EN612" s="245">
        <f t="shared" si="41"/>
        <v>0</v>
      </c>
      <c r="EO612" s="137">
        <v>44415</v>
      </c>
      <c r="EP612" s="251">
        <f t="shared" si="40"/>
        <v>0</v>
      </c>
    </row>
    <row r="613" spans="144:146" ht="18.75" hidden="1" customHeight="1">
      <c r="EN613" s="245">
        <f t="shared" si="41"/>
        <v>0</v>
      </c>
      <c r="EO613" s="137">
        <v>44422</v>
      </c>
      <c r="EP613" s="251">
        <f t="shared" si="40"/>
        <v>0</v>
      </c>
    </row>
    <row r="614" spans="144:146" ht="18.75" hidden="1" customHeight="1">
      <c r="EN614" s="245">
        <f t="shared" si="41"/>
        <v>0</v>
      </c>
      <c r="EO614" s="137">
        <v>44429</v>
      </c>
      <c r="EP614" s="251">
        <f t="shared" si="40"/>
        <v>0</v>
      </c>
    </row>
    <row r="615" spans="144:146" ht="18.75" hidden="1" customHeight="1">
      <c r="EN615" s="245">
        <f t="shared" si="41"/>
        <v>0</v>
      </c>
      <c r="EO615" s="137">
        <v>44436</v>
      </c>
      <c r="EP615" s="251">
        <f t="shared" si="40"/>
        <v>0</v>
      </c>
    </row>
    <row r="616" spans="144:146" ht="18.75" hidden="1" customHeight="1">
      <c r="EN616" s="245">
        <f t="shared" si="41"/>
        <v>0</v>
      </c>
      <c r="EO616" s="137">
        <v>44443</v>
      </c>
      <c r="EP616" s="251">
        <f t="shared" si="40"/>
        <v>0</v>
      </c>
    </row>
    <row r="617" spans="144:146" ht="18.75" hidden="1" customHeight="1">
      <c r="EN617" s="245">
        <f t="shared" si="41"/>
        <v>0</v>
      </c>
      <c r="EO617" s="137">
        <v>44450</v>
      </c>
      <c r="EP617" s="251">
        <f t="shared" si="40"/>
        <v>0</v>
      </c>
    </row>
    <row r="618" spans="144:146" ht="18.75" hidden="1" customHeight="1">
      <c r="EN618" s="245">
        <f t="shared" si="41"/>
        <v>0</v>
      </c>
      <c r="EO618" s="137">
        <v>44457</v>
      </c>
      <c r="EP618" s="251">
        <f t="shared" si="40"/>
        <v>0</v>
      </c>
    </row>
    <row r="619" spans="144:146" ht="18.75" hidden="1" customHeight="1">
      <c r="EN619" s="245">
        <f t="shared" si="41"/>
        <v>0</v>
      </c>
      <c r="EO619" s="137">
        <v>44464</v>
      </c>
      <c r="EP619" s="251">
        <f t="shared" si="40"/>
        <v>0</v>
      </c>
    </row>
    <row r="620" spans="144:146" ht="18.75" hidden="1" customHeight="1">
      <c r="EN620" s="245">
        <f t="shared" si="41"/>
        <v>0</v>
      </c>
      <c r="EO620" s="137">
        <v>44471</v>
      </c>
      <c r="EP620" s="251">
        <f t="shared" si="40"/>
        <v>0</v>
      </c>
    </row>
    <row r="621" spans="144:146" ht="18.75" hidden="1" customHeight="1">
      <c r="EN621" s="245">
        <f t="shared" si="41"/>
        <v>0</v>
      </c>
      <c r="EO621" s="137">
        <v>44478</v>
      </c>
      <c r="EP621" s="251">
        <f t="shared" si="40"/>
        <v>0</v>
      </c>
    </row>
    <row r="622" spans="144:146" ht="18.75" hidden="1" customHeight="1">
      <c r="EN622" s="245">
        <f t="shared" si="41"/>
        <v>0</v>
      </c>
      <c r="EO622" s="137">
        <v>44485</v>
      </c>
      <c r="EP622" s="251">
        <f t="shared" si="40"/>
        <v>0</v>
      </c>
    </row>
    <row r="623" spans="144:146" ht="18.75" hidden="1" customHeight="1">
      <c r="EN623" s="245">
        <f t="shared" si="41"/>
        <v>0</v>
      </c>
      <c r="EO623" s="137">
        <v>44492</v>
      </c>
      <c r="EP623" s="251">
        <f t="shared" ref="EP623:EP686" si="42">IF(EN623=EO623,2,0)</f>
        <v>0</v>
      </c>
    </row>
    <row r="624" spans="144:146" ht="18.75" hidden="1" customHeight="1">
      <c r="EN624" s="245">
        <f t="shared" ref="EN624:EN687" si="43">EN623</f>
        <v>0</v>
      </c>
      <c r="EO624" s="137">
        <v>44499</v>
      </c>
      <c r="EP624" s="251">
        <f t="shared" si="42"/>
        <v>0</v>
      </c>
    </row>
    <row r="625" spans="144:146" ht="18.75" hidden="1" customHeight="1">
      <c r="EN625" s="245">
        <f t="shared" si="43"/>
        <v>0</v>
      </c>
      <c r="EO625" s="137">
        <v>44506</v>
      </c>
      <c r="EP625" s="251">
        <f t="shared" si="42"/>
        <v>0</v>
      </c>
    </row>
    <row r="626" spans="144:146" ht="18.75" hidden="1" customHeight="1">
      <c r="EN626" s="245">
        <f t="shared" si="43"/>
        <v>0</v>
      </c>
      <c r="EO626" s="137">
        <v>44513</v>
      </c>
      <c r="EP626" s="251">
        <f t="shared" si="42"/>
        <v>0</v>
      </c>
    </row>
    <row r="627" spans="144:146" ht="18.75" hidden="1" customHeight="1">
      <c r="EN627" s="245">
        <f t="shared" si="43"/>
        <v>0</v>
      </c>
      <c r="EO627" s="137">
        <v>44520</v>
      </c>
      <c r="EP627" s="251">
        <f t="shared" si="42"/>
        <v>0</v>
      </c>
    </row>
    <row r="628" spans="144:146" ht="18.75" hidden="1" customHeight="1">
      <c r="EN628" s="245">
        <f t="shared" si="43"/>
        <v>0</v>
      </c>
      <c r="EO628" s="137">
        <v>44527</v>
      </c>
      <c r="EP628" s="251">
        <f t="shared" si="42"/>
        <v>0</v>
      </c>
    </row>
    <row r="629" spans="144:146" ht="18.75" hidden="1" customHeight="1">
      <c r="EN629" s="245">
        <f t="shared" si="43"/>
        <v>0</v>
      </c>
      <c r="EO629" s="137">
        <v>44534</v>
      </c>
      <c r="EP629" s="251">
        <f t="shared" si="42"/>
        <v>0</v>
      </c>
    </row>
    <row r="630" spans="144:146" ht="18.75" hidden="1" customHeight="1">
      <c r="EN630" s="245">
        <f t="shared" si="43"/>
        <v>0</v>
      </c>
      <c r="EO630" s="137">
        <v>44541</v>
      </c>
      <c r="EP630" s="251">
        <f t="shared" si="42"/>
        <v>0</v>
      </c>
    </row>
    <row r="631" spans="144:146" ht="18.75" hidden="1" customHeight="1">
      <c r="EN631" s="245">
        <f t="shared" si="43"/>
        <v>0</v>
      </c>
      <c r="EO631" s="137">
        <v>44548</v>
      </c>
      <c r="EP631" s="251">
        <f t="shared" si="42"/>
        <v>0</v>
      </c>
    </row>
    <row r="632" spans="144:146" ht="18.75" hidden="1" customHeight="1">
      <c r="EN632" s="245">
        <f t="shared" si="43"/>
        <v>0</v>
      </c>
      <c r="EO632" s="137">
        <v>44555</v>
      </c>
      <c r="EP632" s="251">
        <f t="shared" si="42"/>
        <v>0</v>
      </c>
    </row>
    <row r="633" spans="144:146" ht="18.75" hidden="1" customHeight="1">
      <c r="EN633" s="245">
        <f t="shared" si="43"/>
        <v>0</v>
      </c>
      <c r="EO633" s="137">
        <v>44562</v>
      </c>
      <c r="EP633" s="251">
        <f t="shared" si="42"/>
        <v>0</v>
      </c>
    </row>
    <row r="634" spans="144:146" ht="18.75" hidden="1" customHeight="1">
      <c r="EN634" s="245">
        <f t="shared" si="43"/>
        <v>0</v>
      </c>
      <c r="EO634" s="137">
        <v>44569</v>
      </c>
      <c r="EP634" s="251">
        <f t="shared" si="42"/>
        <v>0</v>
      </c>
    </row>
    <row r="635" spans="144:146" ht="18.75" hidden="1" customHeight="1">
      <c r="EN635" s="245">
        <f t="shared" si="43"/>
        <v>0</v>
      </c>
      <c r="EO635" s="137">
        <v>44576</v>
      </c>
      <c r="EP635" s="251">
        <f t="shared" si="42"/>
        <v>0</v>
      </c>
    </row>
    <row r="636" spans="144:146" ht="18.75" hidden="1" customHeight="1">
      <c r="EN636" s="245">
        <f t="shared" si="43"/>
        <v>0</v>
      </c>
      <c r="EO636" s="137">
        <v>44583</v>
      </c>
      <c r="EP636" s="251">
        <f t="shared" si="42"/>
        <v>0</v>
      </c>
    </row>
    <row r="637" spans="144:146" ht="18.75" hidden="1" customHeight="1">
      <c r="EN637" s="245">
        <f t="shared" si="43"/>
        <v>0</v>
      </c>
      <c r="EO637" s="137">
        <v>44590</v>
      </c>
      <c r="EP637" s="251">
        <f t="shared" si="42"/>
        <v>0</v>
      </c>
    </row>
    <row r="638" spans="144:146" ht="18.75" hidden="1" customHeight="1">
      <c r="EN638" s="245">
        <f t="shared" si="43"/>
        <v>0</v>
      </c>
      <c r="EO638" s="137">
        <v>44597</v>
      </c>
      <c r="EP638" s="251">
        <f t="shared" si="42"/>
        <v>0</v>
      </c>
    </row>
    <row r="639" spans="144:146" ht="18.75" hidden="1" customHeight="1">
      <c r="EN639" s="245">
        <f t="shared" si="43"/>
        <v>0</v>
      </c>
      <c r="EO639" s="137">
        <v>44604</v>
      </c>
      <c r="EP639" s="251">
        <f t="shared" si="42"/>
        <v>0</v>
      </c>
    </row>
    <row r="640" spans="144:146" ht="18.75" hidden="1" customHeight="1">
      <c r="EN640" s="245">
        <f t="shared" si="43"/>
        <v>0</v>
      </c>
      <c r="EO640" s="137">
        <v>44611</v>
      </c>
      <c r="EP640" s="251">
        <f t="shared" si="42"/>
        <v>0</v>
      </c>
    </row>
    <row r="641" spans="144:146" ht="18.75" hidden="1" customHeight="1">
      <c r="EN641" s="245">
        <f t="shared" si="43"/>
        <v>0</v>
      </c>
      <c r="EO641" s="137">
        <v>44618</v>
      </c>
      <c r="EP641" s="251">
        <f t="shared" si="42"/>
        <v>0</v>
      </c>
    </row>
    <row r="642" spans="144:146" ht="18.75" hidden="1" customHeight="1">
      <c r="EN642" s="245">
        <f t="shared" si="43"/>
        <v>0</v>
      </c>
      <c r="EO642" s="137">
        <v>44625</v>
      </c>
      <c r="EP642" s="251">
        <f t="shared" si="42"/>
        <v>0</v>
      </c>
    </row>
    <row r="643" spans="144:146" ht="18.75" hidden="1" customHeight="1">
      <c r="EN643" s="245">
        <f t="shared" si="43"/>
        <v>0</v>
      </c>
      <c r="EO643" s="137">
        <v>44632</v>
      </c>
      <c r="EP643" s="251">
        <f t="shared" si="42"/>
        <v>0</v>
      </c>
    </row>
    <row r="644" spans="144:146" ht="18.75" hidden="1" customHeight="1">
      <c r="EN644" s="245">
        <f t="shared" si="43"/>
        <v>0</v>
      </c>
      <c r="EO644" s="137">
        <v>44639</v>
      </c>
      <c r="EP644" s="251">
        <f t="shared" si="42"/>
        <v>0</v>
      </c>
    </row>
    <row r="645" spans="144:146" ht="18.75" hidden="1" customHeight="1">
      <c r="EN645" s="245">
        <f t="shared" si="43"/>
        <v>0</v>
      </c>
      <c r="EO645" s="137">
        <v>44646</v>
      </c>
      <c r="EP645" s="251">
        <f t="shared" si="42"/>
        <v>0</v>
      </c>
    </row>
    <row r="646" spans="144:146" ht="18.75" hidden="1" customHeight="1">
      <c r="EN646" s="245">
        <f t="shared" si="43"/>
        <v>0</v>
      </c>
      <c r="EO646" s="137">
        <v>44653</v>
      </c>
      <c r="EP646" s="251">
        <f t="shared" si="42"/>
        <v>0</v>
      </c>
    </row>
    <row r="647" spans="144:146" ht="18.75" hidden="1" customHeight="1">
      <c r="EN647" s="245">
        <f t="shared" si="43"/>
        <v>0</v>
      </c>
      <c r="EO647" s="137">
        <v>44660</v>
      </c>
      <c r="EP647" s="251">
        <f t="shared" si="42"/>
        <v>0</v>
      </c>
    </row>
    <row r="648" spans="144:146" ht="18.75" hidden="1" customHeight="1">
      <c r="EN648" s="245">
        <f t="shared" si="43"/>
        <v>0</v>
      </c>
      <c r="EO648" s="137">
        <v>44667</v>
      </c>
      <c r="EP648" s="251">
        <f t="shared" si="42"/>
        <v>0</v>
      </c>
    </row>
    <row r="649" spans="144:146" ht="18.75" hidden="1" customHeight="1">
      <c r="EN649" s="245">
        <f t="shared" si="43"/>
        <v>0</v>
      </c>
      <c r="EO649" s="137">
        <v>44674</v>
      </c>
      <c r="EP649" s="251">
        <f t="shared" si="42"/>
        <v>0</v>
      </c>
    </row>
    <row r="650" spans="144:146" ht="18.75" hidden="1" customHeight="1">
      <c r="EN650" s="245">
        <f t="shared" si="43"/>
        <v>0</v>
      </c>
      <c r="EO650" s="137">
        <v>44681</v>
      </c>
      <c r="EP650" s="251">
        <f t="shared" si="42"/>
        <v>0</v>
      </c>
    </row>
    <row r="651" spans="144:146" ht="18.75" hidden="1" customHeight="1">
      <c r="EN651" s="245">
        <f t="shared" si="43"/>
        <v>0</v>
      </c>
      <c r="EO651" s="137">
        <v>44688</v>
      </c>
      <c r="EP651" s="251">
        <f t="shared" si="42"/>
        <v>0</v>
      </c>
    </row>
    <row r="652" spans="144:146" ht="18.75" hidden="1" customHeight="1">
      <c r="EN652" s="245">
        <f t="shared" si="43"/>
        <v>0</v>
      </c>
      <c r="EO652" s="137">
        <v>44695</v>
      </c>
      <c r="EP652" s="251">
        <f t="shared" si="42"/>
        <v>0</v>
      </c>
    </row>
    <row r="653" spans="144:146" ht="18.75" hidden="1" customHeight="1">
      <c r="EN653" s="245">
        <f t="shared" si="43"/>
        <v>0</v>
      </c>
      <c r="EO653" s="137">
        <v>44702</v>
      </c>
      <c r="EP653" s="251">
        <f t="shared" si="42"/>
        <v>0</v>
      </c>
    </row>
    <row r="654" spans="144:146" ht="18.75" hidden="1" customHeight="1">
      <c r="EN654" s="245">
        <f t="shared" si="43"/>
        <v>0</v>
      </c>
      <c r="EO654" s="137">
        <v>44709</v>
      </c>
      <c r="EP654" s="251">
        <f t="shared" si="42"/>
        <v>0</v>
      </c>
    </row>
    <row r="655" spans="144:146" ht="18.75" hidden="1" customHeight="1">
      <c r="EN655" s="245">
        <f t="shared" si="43"/>
        <v>0</v>
      </c>
      <c r="EO655" s="137">
        <v>44716</v>
      </c>
      <c r="EP655" s="251">
        <f t="shared" si="42"/>
        <v>0</v>
      </c>
    </row>
    <row r="656" spans="144:146" ht="18.75" hidden="1" customHeight="1">
      <c r="EN656" s="245">
        <f t="shared" si="43"/>
        <v>0</v>
      </c>
      <c r="EO656" s="137">
        <v>44723</v>
      </c>
      <c r="EP656" s="251">
        <f t="shared" si="42"/>
        <v>0</v>
      </c>
    </row>
    <row r="657" spans="144:146" ht="18.75" hidden="1" customHeight="1">
      <c r="EN657" s="245">
        <f t="shared" si="43"/>
        <v>0</v>
      </c>
      <c r="EO657" s="137">
        <v>44730</v>
      </c>
      <c r="EP657" s="251">
        <f t="shared" si="42"/>
        <v>0</v>
      </c>
    </row>
    <row r="658" spans="144:146" ht="18.75" hidden="1" customHeight="1">
      <c r="EN658" s="245">
        <f t="shared" si="43"/>
        <v>0</v>
      </c>
      <c r="EO658" s="137">
        <v>44737</v>
      </c>
      <c r="EP658" s="251">
        <f t="shared" si="42"/>
        <v>0</v>
      </c>
    </row>
    <row r="659" spans="144:146" ht="18.75" hidden="1" customHeight="1">
      <c r="EN659" s="245">
        <f t="shared" si="43"/>
        <v>0</v>
      </c>
      <c r="EO659" s="137">
        <v>44744</v>
      </c>
      <c r="EP659" s="251">
        <f t="shared" si="42"/>
        <v>0</v>
      </c>
    </row>
    <row r="660" spans="144:146" ht="18.75" hidden="1" customHeight="1">
      <c r="EN660" s="245">
        <f t="shared" si="43"/>
        <v>0</v>
      </c>
      <c r="EO660" s="137">
        <v>44751</v>
      </c>
      <c r="EP660" s="251">
        <f t="shared" si="42"/>
        <v>0</v>
      </c>
    </row>
    <row r="661" spans="144:146" ht="18.75" hidden="1" customHeight="1">
      <c r="EN661" s="245">
        <f t="shared" si="43"/>
        <v>0</v>
      </c>
      <c r="EO661" s="137">
        <v>44758</v>
      </c>
      <c r="EP661" s="251">
        <f t="shared" si="42"/>
        <v>0</v>
      </c>
    </row>
    <row r="662" spans="144:146" ht="18.75" hidden="1" customHeight="1">
      <c r="EN662" s="245">
        <f t="shared" si="43"/>
        <v>0</v>
      </c>
      <c r="EO662" s="137">
        <v>44765</v>
      </c>
      <c r="EP662" s="251">
        <f t="shared" si="42"/>
        <v>0</v>
      </c>
    </row>
    <row r="663" spans="144:146" ht="18.75" hidden="1" customHeight="1">
      <c r="EN663" s="245">
        <f t="shared" si="43"/>
        <v>0</v>
      </c>
      <c r="EO663" s="137">
        <v>44772</v>
      </c>
      <c r="EP663" s="251">
        <f t="shared" si="42"/>
        <v>0</v>
      </c>
    </row>
    <row r="664" spans="144:146" ht="18.75" hidden="1" customHeight="1">
      <c r="EN664" s="245">
        <f t="shared" si="43"/>
        <v>0</v>
      </c>
      <c r="EO664" s="137">
        <v>44779</v>
      </c>
      <c r="EP664" s="251">
        <f t="shared" si="42"/>
        <v>0</v>
      </c>
    </row>
    <row r="665" spans="144:146" ht="18.75" hidden="1" customHeight="1">
      <c r="EN665" s="245">
        <f t="shared" si="43"/>
        <v>0</v>
      </c>
      <c r="EO665" s="137">
        <v>44786</v>
      </c>
      <c r="EP665" s="251">
        <f t="shared" si="42"/>
        <v>0</v>
      </c>
    </row>
    <row r="666" spans="144:146" ht="18.75" hidden="1" customHeight="1">
      <c r="EN666" s="245">
        <f t="shared" si="43"/>
        <v>0</v>
      </c>
      <c r="EO666" s="137">
        <v>44793</v>
      </c>
      <c r="EP666" s="251">
        <f t="shared" si="42"/>
        <v>0</v>
      </c>
    </row>
    <row r="667" spans="144:146" ht="18.75" hidden="1" customHeight="1">
      <c r="EN667" s="245">
        <f t="shared" si="43"/>
        <v>0</v>
      </c>
      <c r="EO667" s="137">
        <v>44800</v>
      </c>
      <c r="EP667" s="251">
        <f t="shared" si="42"/>
        <v>0</v>
      </c>
    </row>
    <row r="668" spans="144:146" ht="18.75" hidden="1" customHeight="1">
      <c r="EN668" s="245">
        <f t="shared" si="43"/>
        <v>0</v>
      </c>
      <c r="EO668" s="137">
        <v>44807</v>
      </c>
      <c r="EP668" s="251">
        <f t="shared" si="42"/>
        <v>0</v>
      </c>
    </row>
    <row r="669" spans="144:146" ht="18.75" hidden="1" customHeight="1">
      <c r="EN669" s="245">
        <f t="shared" si="43"/>
        <v>0</v>
      </c>
      <c r="EO669" s="137">
        <v>44814</v>
      </c>
      <c r="EP669" s="251">
        <f t="shared" si="42"/>
        <v>0</v>
      </c>
    </row>
    <row r="670" spans="144:146" ht="18.75" hidden="1" customHeight="1">
      <c r="EN670" s="245">
        <f t="shared" si="43"/>
        <v>0</v>
      </c>
      <c r="EO670" s="137">
        <v>44821</v>
      </c>
      <c r="EP670" s="251">
        <f t="shared" si="42"/>
        <v>0</v>
      </c>
    </row>
    <row r="671" spans="144:146" ht="18.75" hidden="1" customHeight="1">
      <c r="EN671" s="245">
        <f t="shared" si="43"/>
        <v>0</v>
      </c>
      <c r="EO671" s="137">
        <v>44828</v>
      </c>
      <c r="EP671" s="251">
        <f t="shared" si="42"/>
        <v>0</v>
      </c>
    </row>
    <row r="672" spans="144:146" ht="18.75" hidden="1" customHeight="1">
      <c r="EN672" s="245">
        <f t="shared" si="43"/>
        <v>0</v>
      </c>
      <c r="EO672" s="137">
        <v>44835</v>
      </c>
      <c r="EP672" s="251">
        <f t="shared" si="42"/>
        <v>0</v>
      </c>
    </row>
    <row r="673" spans="144:146" ht="18.75" hidden="1" customHeight="1">
      <c r="EN673" s="245">
        <f t="shared" si="43"/>
        <v>0</v>
      </c>
      <c r="EO673" s="137">
        <v>44842</v>
      </c>
      <c r="EP673" s="251">
        <f t="shared" si="42"/>
        <v>0</v>
      </c>
    </row>
    <row r="674" spans="144:146" ht="18.75" hidden="1" customHeight="1">
      <c r="EN674" s="245">
        <f t="shared" si="43"/>
        <v>0</v>
      </c>
      <c r="EO674" s="137">
        <v>44849</v>
      </c>
      <c r="EP674" s="251">
        <f t="shared" si="42"/>
        <v>0</v>
      </c>
    </row>
    <row r="675" spans="144:146" ht="18.75" hidden="1" customHeight="1">
      <c r="EN675" s="245">
        <f t="shared" si="43"/>
        <v>0</v>
      </c>
      <c r="EO675" s="137">
        <v>44856</v>
      </c>
      <c r="EP675" s="251">
        <f t="shared" si="42"/>
        <v>0</v>
      </c>
    </row>
    <row r="676" spans="144:146" ht="18.75" hidden="1" customHeight="1">
      <c r="EN676" s="245">
        <f t="shared" si="43"/>
        <v>0</v>
      </c>
      <c r="EO676" s="137">
        <v>44863</v>
      </c>
      <c r="EP676" s="251">
        <f t="shared" si="42"/>
        <v>0</v>
      </c>
    </row>
    <row r="677" spans="144:146" ht="18.75" hidden="1" customHeight="1">
      <c r="EN677" s="245">
        <f t="shared" si="43"/>
        <v>0</v>
      </c>
      <c r="EO677" s="137">
        <v>44870</v>
      </c>
      <c r="EP677" s="251">
        <f t="shared" si="42"/>
        <v>0</v>
      </c>
    </row>
    <row r="678" spans="144:146" ht="18.75" hidden="1" customHeight="1">
      <c r="EN678" s="245">
        <f t="shared" si="43"/>
        <v>0</v>
      </c>
      <c r="EO678" s="137">
        <v>44877</v>
      </c>
      <c r="EP678" s="251">
        <f t="shared" si="42"/>
        <v>0</v>
      </c>
    </row>
    <row r="679" spans="144:146" ht="18.75" hidden="1" customHeight="1">
      <c r="EN679" s="245">
        <f t="shared" si="43"/>
        <v>0</v>
      </c>
      <c r="EO679" s="137">
        <v>44884</v>
      </c>
      <c r="EP679" s="251">
        <f t="shared" si="42"/>
        <v>0</v>
      </c>
    </row>
    <row r="680" spans="144:146" ht="18.75" hidden="1" customHeight="1">
      <c r="EN680" s="245">
        <f t="shared" si="43"/>
        <v>0</v>
      </c>
      <c r="EO680" s="137">
        <v>44891</v>
      </c>
      <c r="EP680" s="251">
        <f t="shared" si="42"/>
        <v>0</v>
      </c>
    </row>
    <row r="681" spans="144:146" ht="18.75" hidden="1" customHeight="1">
      <c r="EN681" s="245">
        <f t="shared" si="43"/>
        <v>0</v>
      </c>
      <c r="EO681" s="137">
        <v>44898</v>
      </c>
      <c r="EP681" s="251">
        <f t="shared" si="42"/>
        <v>0</v>
      </c>
    </row>
    <row r="682" spans="144:146" ht="18.75" hidden="1" customHeight="1">
      <c r="EN682" s="245">
        <f t="shared" si="43"/>
        <v>0</v>
      </c>
      <c r="EO682" s="137">
        <v>44905</v>
      </c>
      <c r="EP682" s="251">
        <f t="shared" si="42"/>
        <v>0</v>
      </c>
    </row>
    <row r="683" spans="144:146" ht="18.75" hidden="1" customHeight="1">
      <c r="EN683" s="245">
        <f t="shared" si="43"/>
        <v>0</v>
      </c>
      <c r="EO683" s="137">
        <v>44912</v>
      </c>
      <c r="EP683" s="251">
        <f t="shared" si="42"/>
        <v>0</v>
      </c>
    </row>
    <row r="684" spans="144:146" ht="18.75" hidden="1" customHeight="1">
      <c r="EN684" s="245">
        <f t="shared" si="43"/>
        <v>0</v>
      </c>
      <c r="EO684" s="137">
        <v>44919</v>
      </c>
      <c r="EP684" s="251">
        <f t="shared" si="42"/>
        <v>0</v>
      </c>
    </row>
    <row r="685" spans="144:146" ht="18.75" hidden="1" customHeight="1">
      <c r="EN685" s="245">
        <f t="shared" si="43"/>
        <v>0</v>
      </c>
      <c r="EO685" s="137">
        <v>44926</v>
      </c>
      <c r="EP685" s="251">
        <f t="shared" si="42"/>
        <v>0</v>
      </c>
    </row>
    <row r="686" spans="144:146" ht="18.75" hidden="1" customHeight="1">
      <c r="EN686" s="245">
        <f t="shared" si="43"/>
        <v>0</v>
      </c>
      <c r="EO686" s="137">
        <v>44933</v>
      </c>
      <c r="EP686" s="251">
        <f t="shared" si="42"/>
        <v>0</v>
      </c>
    </row>
    <row r="687" spans="144:146" ht="18.75" hidden="1" customHeight="1">
      <c r="EN687" s="245">
        <f t="shared" si="43"/>
        <v>0</v>
      </c>
      <c r="EO687" s="137">
        <v>44940</v>
      </c>
      <c r="EP687" s="251">
        <f t="shared" ref="EP687:EP750" si="44">IF(EN687=EO687,2,0)</f>
        <v>0</v>
      </c>
    </row>
    <row r="688" spans="144:146" ht="18.75" hidden="1" customHeight="1">
      <c r="EN688" s="245">
        <f t="shared" ref="EN688:EN751" si="45">EN687</f>
        <v>0</v>
      </c>
      <c r="EO688" s="137">
        <v>44947</v>
      </c>
      <c r="EP688" s="251">
        <f t="shared" si="44"/>
        <v>0</v>
      </c>
    </row>
    <row r="689" spans="144:146" ht="18.75" hidden="1" customHeight="1">
      <c r="EN689" s="245">
        <f t="shared" si="45"/>
        <v>0</v>
      </c>
      <c r="EO689" s="137">
        <v>44954</v>
      </c>
      <c r="EP689" s="251">
        <f t="shared" si="44"/>
        <v>0</v>
      </c>
    </row>
    <row r="690" spans="144:146" ht="18.75" hidden="1" customHeight="1">
      <c r="EN690" s="245">
        <f t="shared" si="45"/>
        <v>0</v>
      </c>
      <c r="EO690" s="137">
        <v>44961</v>
      </c>
      <c r="EP690" s="251">
        <f t="shared" si="44"/>
        <v>0</v>
      </c>
    </row>
    <row r="691" spans="144:146" ht="18.75" hidden="1" customHeight="1">
      <c r="EN691" s="245">
        <f t="shared" si="45"/>
        <v>0</v>
      </c>
      <c r="EO691" s="137">
        <v>44968</v>
      </c>
      <c r="EP691" s="251">
        <f t="shared" si="44"/>
        <v>0</v>
      </c>
    </row>
    <row r="692" spans="144:146" ht="18.75" hidden="1" customHeight="1">
      <c r="EN692" s="245">
        <f t="shared" si="45"/>
        <v>0</v>
      </c>
      <c r="EO692" s="137">
        <v>44975</v>
      </c>
      <c r="EP692" s="251">
        <f t="shared" si="44"/>
        <v>0</v>
      </c>
    </row>
    <row r="693" spans="144:146" ht="18.75" hidden="1" customHeight="1">
      <c r="EN693" s="245">
        <f t="shared" si="45"/>
        <v>0</v>
      </c>
      <c r="EO693" s="137">
        <v>44982</v>
      </c>
      <c r="EP693" s="251">
        <f t="shared" si="44"/>
        <v>0</v>
      </c>
    </row>
    <row r="694" spans="144:146" ht="18.75" hidden="1" customHeight="1">
      <c r="EN694" s="245">
        <f t="shared" si="45"/>
        <v>0</v>
      </c>
      <c r="EO694" s="137">
        <v>44989</v>
      </c>
      <c r="EP694" s="251">
        <f t="shared" si="44"/>
        <v>0</v>
      </c>
    </row>
    <row r="695" spans="144:146" ht="18.75" hidden="1" customHeight="1">
      <c r="EN695" s="245">
        <f t="shared" si="45"/>
        <v>0</v>
      </c>
      <c r="EO695" s="137">
        <v>44996</v>
      </c>
      <c r="EP695" s="251">
        <f t="shared" si="44"/>
        <v>0</v>
      </c>
    </row>
    <row r="696" spans="144:146" ht="18.75" hidden="1" customHeight="1">
      <c r="EN696" s="245">
        <f t="shared" si="45"/>
        <v>0</v>
      </c>
      <c r="EO696" s="137">
        <v>45003</v>
      </c>
      <c r="EP696" s="251">
        <f t="shared" si="44"/>
        <v>0</v>
      </c>
    </row>
    <row r="697" spans="144:146" ht="18.75" hidden="1" customHeight="1">
      <c r="EN697" s="245">
        <f t="shared" si="45"/>
        <v>0</v>
      </c>
      <c r="EO697" s="137">
        <v>45010</v>
      </c>
      <c r="EP697" s="251">
        <f t="shared" si="44"/>
        <v>0</v>
      </c>
    </row>
    <row r="698" spans="144:146" ht="18.75" hidden="1" customHeight="1">
      <c r="EN698" s="245">
        <f t="shared" si="45"/>
        <v>0</v>
      </c>
      <c r="EO698" s="137">
        <v>45017</v>
      </c>
      <c r="EP698" s="251">
        <f t="shared" si="44"/>
        <v>0</v>
      </c>
    </row>
    <row r="699" spans="144:146" ht="18.75" hidden="1" customHeight="1">
      <c r="EN699" s="245">
        <f t="shared" si="45"/>
        <v>0</v>
      </c>
      <c r="EO699" s="137">
        <v>45024</v>
      </c>
      <c r="EP699" s="251">
        <f t="shared" si="44"/>
        <v>0</v>
      </c>
    </row>
    <row r="700" spans="144:146" ht="18.75" hidden="1" customHeight="1">
      <c r="EN700" s="245">
        <f t="shared" si="45"/>
        <v>0</v>
      </c>
      <c r="EO700" s="137">
        <v>45031</v>
      </c>
      <c r="EP700" s="251">
        <f t="shared" si="44"/>
        <v>0</v>
      </c>
    </row>
    <row r="701" spans="144:146" ht="18.75" hidden="1" customHeight="1">
      <c r="EN701" s="245">
        <f t="shared" si="45"/>
        <v>0</v>
      </c>
      <c r="EO701" s="137">
        <v>45038</v>
      </c>
      <c r="EP701" s="251">
        <f t="shared" si="44"/>
        <v>0</v>
      </c>
    </row>
    <row r="702" spans="144:146" ht="18.75" hidden="1" customHeight="1">
      <c r="EN702" s="245">
        <f t="shared" si="45"/>
        <v>0</v>
      </c>
      <c r="EO702" s="137">
        <v>45045</v>
      </c>
      <c r="EP702" s="251">
        <f t="shared" si="44"/>
        <v>0</v>
      </c>
    </row>
    <row r="703" spans="144:146" ht="18.75" hidden="1" customHeight="1">
      <c r="EN703" s="245">
        <f t="shared" si="45"/>
        <v>0</v>
      </c>
      <c r="EO703" s="137">
        <v>45052</v>
      </c>
      <c r="EP703" s="251">
        <f t="shared" si="44"/>
        <v>0</v>
      </c>
    </row>
    <row r="704" spans="144:146" ht="18.75" hidden="1" customHeight="1">
      <c r="EN704" s="245">
        <f t="shared" si="45"/>
        <v>0</v>
      </c>
      <c r="EO704" s="137">
        <v>45059</v>
      </c>
      <c r="EP704" s="251">
        <f t="shared" si="44"/>
        <v>0</v>
      </c>
    </row>
    <row r="705" spans="144:146" ht="18.75" hidden="1" customHeight="1">
      <c r="EN705" s="245">
        <f t="shared" si="45"/>
        <v>0</v>
      </c>
      <c r="EO705" s="137">
        <v>45066</v>
      </c>
      <c r="EP705" s="251">
        <f t="shared" si="44"/>
        <v>0</v>
      </c>
    </row>
    <row r="706" spans="144:146" ht="18.75" hidden="1" customHeight="1">
      <c r="EN706" s="245">
        <f t="shared" si="45"/>
        <v>0</v>
      </c>
      <c r="EO706" s="137">
        <v>45073</v>
      </c>
      <c r="EP706" s="251">
        <f t="shared" si="44"/>
        <v>0</v>
      </c>
    </row>
    <row r="707" spans="144:146" ht="18.75" hidden="1" customHeight="1">
      <c r="EN707" s="245">
        <f t="shared" si="45"/>
        <v>0</v>
      </c>
      <c r="EO707" s="137">
        <v>45080</v>
      </c>
      <c r="EP707" s="251">
        <f t="shared" si="44"/>
        <v>0</v>
      </c>
    </row>
    <row r="708" spans="144:146" ht="18.75" hidden="1" customHeight="1">
      <c r="EN708" s="245">
        <f t="shared" si="45"/>
        <v>0</v>
      </c>
      <c r="EO708" s="137">
        <v>45087</v>
      </c>
      <c r="EP708" s="251">
        <f t="shared" si="44"/>
        <v>0</v>
      </c>
    </row>
    <row r="709" spans="144:146" ht="18.75" hidden="1" customHeight="1">
      <c r="EN709" s="245">
        <f t="shared" si="45"/>
        <v>0</v>
      </c>
      <c r="EO709" s="137">
        <v>45094</v>
      </c>
      <c r="EP709" s="251">
        <f t="shared" si="44"/>
        <v>0</v>
      </c>
    </row>
    <row r="710" spans="144:146" ht="18.75" hidden="1" customHeight="1">
      <c r="EN710" s="245">
        <f t="shared" si="45"/>
        <v>0</v>
      </c>
      <c r="EO710" s="137">
        <v>45101</v>
      </c>
      <c r="EP710" s="251">
        <f t="shared" si="44"/>
        <v>0</v>
      </c>
    </row>
    <row r="711" spans="144:146" ht="18.75" hidden="1" customHeight="1">
      <c r="EN711" s="245">
        <f t="shared" si="45"/>
        <v>0</v>
      </c>
      <c r="EO711" s="137">
        <v>45108</v>
      </c>
      <c r="EP711" s="251">
        <f t="shared" si="44"/>
        <v>0</v>
      </c>
    </row>
    <row r="712" spans="144:146" ht="18.75" hidden="1" customHeight="1">
      <c r="EN712" s="245">
        <f t="shared" si="45"/>
        <v>0</v>
      </c>
      <c r="EO712" s="137">
        <v>45115</v>
      </c>
      <c r="EP712" s="251">
        <f t="shared" si="44"/>
        <v>0</v>
      </c>
    </row>
    <row r="713" spans="144:146" ht="18.75" hidden="1" customHeight="1">
      <c r="EN713" s="245">
        <f t="shared" si="45"/>
        <v>0</v>
      </c>
      <c r="EO713" s="137">
        <v>45122</v>
      </c>
      <c r="EP713" s="251">
        <f t="shared" si="44"/>
        <v>0</v>
      </c>
    </row>
    <row r="714" spans="144:146" ht="18.75" hidden="1" customHeight="1">
      <c r="EN714" s="245">
        <f t="shared" si="45"/>
        <v>0</v>
      </c>
      <c r="EO714" s="137">
        <v>45129</v>
      </c>
      <c r="EP714" s="251">
        <f t="shared" si="44"/>
        <v>0</v>
      </c>
    </row>
    <row r="715" spans="144:146" ht="18.75" hidden="1" customHeight="1">
      <c r="EN715" s="245">
        <f t="shared" si="45"/>
        <v>0</v>
      </c>
      <c r="EO715" s="137">
        <v>45136</v>
      </c>
      <c r="EP715" s="251">
        <f t="shared" si="44"/>
        <v>0</v>
      </c>
    </row>
    <row r="716" spans="144:146" ht="18.75" hidden="1" customHeight="1">
      <c r="EN716" s="245">
        <f t="shared" si="45"/>
        <v>0</v>
      </c>
      <c r="EO716" s="137">
        <v>45143</v>
      </c>
      <c r="EP716" s="251">
        <f t="shared" si="44"/>
        <v>0</v>
      </c>
    </row>
    <row r="717" spans="144:146" ht="18.75" hidden="1" customHeight="1">
      <c r="EN717" s="245">
        <f t="shared" si="45"/>
        <v>0</v>
      </c>
      <c r="EO717" s="137">
        <v>45150</v>
      </c>
      <c r="EP717" s="251">
        <f t="shared" si="44"/>
        <v>0</v>
      </c>
    </row>
    <row r="718" spans="144:146" ht="18.75" hidden="1" customHeight="1">
      <c r="EN718" s="245">
        <f t="shared" si="45"/>
        <v>0</v>
      </c>
      <c r="EO718" s="137">
        <v>45157</v>
      </c>
      <c r="EP718" s="251">
        <f t="shared" si="44"/>
        <v>0</v>
      </c>
    </row>
    <row r="719" spans="144:146" ht="18.75" hidden="1" customHeight="1">
      <c r="EN719" s="245">
        <f t="shared" si="45"/>
        <v>0</v>
      </c>
      <c r="EO719" s="137">
        <v>45164</v>
      </c>
      <c r="EP719" s="251">
        <f t="shared" si="44"/>
        <v>0</v>
      </c>
    </row>
    <row r="720" spans="144:146" ht="18.75" hidden="1" customHeight="1">
      <c r="EN720" s="245">
        <f t="shared" si="45"/>
        <v>0</v>
      </c>
      <c r="EO720" s="137">
        <v>45171</v>
      </c>
      <c r="EP720" s="251">
        <f t="shared" si="44"/>
        <v>0</v>
      </c>
    </row>
    <row r="721" spans="144:146" ht="18.75" hidden="1" customHeight="1">
      <c r="EN721" s="245">
        <f t="shared" si="45"/>
        <v>0</v>
      </c>
      <c r="EO721" s="137">
        <v>45178</v>
      </c>
      <c r="EP721" s="251">
        <f t="shared" si="44"/>
        <v>0</v>
      </c>
    </row>
    <row r="722" spans="144:146" ht="18.75" hidden="1" customHeight="1">
      <c r="EN722" s="245">
        <f t="shared" si="45"/>
        <v>0</v>
      </c>
      <c r="EO722" s="137">
        <v>45185</v>
      </c>
      <c r="EP722" s="251">
        <f t="shared" si="44"/>
        <v>0</v>
      </c>
    </row>
    <row r="723" spans="144:146" ht="18.75" hidden="1" customHeight="1">
      <c r="EN723" s="245">
        <f t="shared" si="45"/>
        <v>0</v>
      </c>
      <c r="EO723" s="137">
        <v>45192</v>
      </c>
      <c r="EP723" s="251">
        <f t="shared" si="44"/>
        <v>0</v>
      </c>
    </row>
    <row r="724" spans="144:146" ht="18.75" hidden="1" customHeight="1">
      <c r="EN724" s="245">
        <f t="shared" si="45"/>
        <v>0</v>
      </c>
      <c r="EO724" s="137">
        <v>45199</v>
      </c>
      <c r="EP724" s="251">
        <f t="shared" si="44"/>
        <v>0</v>
      </c>
    </row>
    <row r="725" spans="144:146" ht="18.75" hidden="1" customHeight="1">
      <c r="EN725" s="245">
        <f t="shared" si="45"/>
        <v>0</v>
      </c>
      <c r="EO725" s="137">
        <v>45206</v>
      </c>
      <c r="EP725" s="251">
        <f t="shared" si="44"/>
        <v>0</v>
      </c>
    </row>
    <row r="726" spans="144:146" ht="18.75" hidden="1" customHeight="1">
      <c r="EN726" s="245">
        <f t="shared" si="45"/>
        <v>0</v>
      </c>
      <c r="EO726" s="137">
        <v>45213</v>
      </c>
      <c r="EP726" s="251">
        <f t="shared" si="44"/>
        <v>0</v>
      </c>
    </row>
    <row r="727" spans="144:146" ht="18.75" hidden="1" customHeight="1">
      <c r="EN727" s="245">
        <f t="shared" si="45"/>
        <v>0</v>
      </c>
      <c r="EO727" s="137">
        <v>45220</v>
      </c>
      <c r="EP727" s="251">
        <f t="shared" si="44"/>
        <v>0</v>
      </c>
    </row>
    <row r="728" spans="144:146" ht="18.75" hidden="1" customHeight="1">
      <c r="EN728" s="245">
        <f t="shared" si="45"/>
        <v>0</v>
      </c>
      <c r="EO728" s="137">
        <v>45227</v>
      </c>
      <c r="EP728" s="251">
        <f t="shared" si="44"/>
        <v>0</v>
      </c>
    </row>
    <row r="729" spans="144:146" ht="18.75" hidden="1" customHeight="1">
      <c r="EN729" s="245">
        <f t="shared" si="45"/>
        <v>0</v>
      </c>
      <c r="EO729" s="137">
        <v>45234</v>
      </c>
      <c r="EP729" s="251">
        <f t="shared" si="44"/>
        <v>0</v>
      </c>
    </row>
    <row r="730" spans="144:146" ht="18.75" hidden="1" customHeight="1">
      <c r="EN730" s="245">
        <f t="shared" si="45"/>
        <v>0</v>
      </c>
      <c r="EO730" s="137">
        <v>45241</v>
      </c>
      <c r="EP730" s="251">
        <f t="shared" si="44"/>
        <v>0</v>
      </c>
    </row>
    <row r="731" spans="144:146" ht="18.75" hidden="1" customHeight="1">
      <c r="EN731" s="245">
        <f t="shared" si="45"/>
        <v>0</v>
      </c>
      <c r="EO731" s="137">
        <v>45248</v>
      </c>
      <c r="EP731" s="251">
        <f t="shared" si="44"/>
        <v>0</v>
      </c>
    </row>
    <row r="732" spans="144:146" ht="18.75" hidden="1" customHeight="1">
      <c r="EN732" s="245">
        <f t="shared" si="45"/>
        <v>0</v>
      </c>
      <c r="EO732" s="137">
        <v>45255</v>
      </c>
      <c r="EP732" s="251">
        <f t="shared" si="44"/>
        <v>0</v>
      </c>
    </row>
    <row r="733" spans="144:146" ht="18.75" hidden="1" customHeight="1">
      <c r="EN733" s="245">
        <f t="shared" si="45"/>
        <v>0</v>
      </c>
      <c r="EO733" s="137">
        <v>45262</v>
      </c>
      <c r="EP733" s="251">
        <f t="shared" si="44"/>
        <v>0</v>
      </c>
    </row>
    <row r="734" spans="144:146" ht="18.75" hidden="1" customHeight="1">
      <c r="EN734" s="245">
        <f t="shared" si="45"/>
        <v>0</v>
      </c>
      <c r="EO734" s="137">
        <v>45269</v>
      </c>
      <c r="EP734" s="251">
        <f t="shared" si="44"/>
        <v>0</v>
      </c>
    </row>
    <row r="735" spans="144:146" ht="18.75" hidden="1" customHeight="1">
      <c r="EN735" s="245">
        <f t="shared" si="45"/>
        <v>0</v>
      </c>
      <c r="EO735" s="137">
        <v>45276</v>
      </c>
      <c r="EP735" s="251">
        <f t="shared" si="44"/>
        <v>0</v>
      </c>
    </row>
    <row r="736" spans="144:146" ht="18.75" hidden="1" customHeight="1">
      <c r="EN736" s="245">
        <f t="shared" si="45"/>
        <v>0</v>
      </c>
      <c r="EO736" s="137">
        <v>45283</v>
      </c>
      <c r="EP736" s="251">
        <f t="shared" si="44"/>
        <v>0</v>
      </c>
    </row>
    <row r="737" spans="144:146" ht="18.75" hidden="1" customHeight="1">
      <c r="EN737" s="245">
        <f t="shared" si="45"/>
        <v>0</v>
      </c>
      <c r="EO737" s="137">
        <v>45290</v>
      </c>
      <c r="EP737" s="251">
        <f t="shared" si="44"/>
        <v>0</v>
      </c>
    </row>
    <row r="738" spans="144:146" ht="18.75" hidden="1" customHeight="1">
      <c r="EN738" s="245">
        <f t="shared" si="45"/>
        <v>0</v>
      </c>
      <c r="EO738" s="137">
        <v>45297</v>
      </c>
      <c r="EP738" s="251">
        <f t="shared" si="44"/>
        <v>0</v>
      </c>
    </row>
    <row r="739" spans="144:146" ht="18.75" hidden="1" customHeight="1">
      <c r="EN739" s="245">
        <f t="shared" si="45"/>
        <v>0</v>
      </c>
      <c r="EO739" s="137">
        <v>45304</v>
      </c>
      <c r="EP739" s="251">
        <f t="shared" si="44"/>
        <v>0</v>
      </c>
    </row>
    <row r="740" spans="144:146" ht="18.75" hidden="1" customHeight="1">
      <c r="EN740" s="245">
        <f t="shared" si="45"/>
        <v>0</v>
      </c>
      <c r="EO740" s="137">
        <v>45311</v>
      </c>
      <c r="EP740" s="251">
        <f t="shared" si="44"/>
        <v>0</v>
      </c>
    </row>
    <row r="741" spans="144:146" ht="18.75" hidden="1" customHeight="1">
      <c r="EN741" s="245">
        <f t="shared" si="45"/>
        <v>0</v>
      </c>
      <c r="EO741" s="137">
        <v>45318</v>
      </c>
      <c r="EP741" s="251">
        <f t="shared" si="44"/>
        <v>0</v>
      </c>
    </row>
    <row r="742" spans="144:146" ht="18.75" hidden="1" customHeight="1">
      <c r="EN742" s="245">
        <f t="shared" si="45"/>
        <v>0</v>
      </c>
      <c r="EO742" s="137">
        <v>45325</v>
      </c>
      <c r="EP742" s="251">
        <f t="shared" si="44"/>
        <v>0</v>
      </c>
    </row>
    <row r="743" spans="144:146" ht="18.75" hidden="1" customHeight="1">
      <c r="EN743" s="245">
        <f t="shared" si="45"/>
        <v>0</v>
      </c>
      <c r="EO743" s="137">
        <v>45332</v>
      </c>
      <c r="EP743" s="251">
        <f t="shared" si="44"/>
        <v>0</v>
      </c>
    </row>
    <row r="744" spans="144:146" ht="18.75" hidden="1" customHeight="1">
      <c r="EN744" s="245">
        <f t="shared" si="45"/>
        <v>0</v>
      </c>
      <c r="EO744" s="137">
        <v>45339</v>
      </c>
      <c r="EP744" s="251">
        <f t="shared" si="44"/>
        <v>0</v>
      </c>
    </row>
    <row r="745" spans="144:146" ht="18.75" hidden="1" customHeight="1">
      <c r="EN745" s="245">
        <f t="shared" si="45"/>
        <v>0</v>
      </c>
      <c r="EO745" s="137">
        <v>45346</v>
      </c>
      <c r="EP745" s="251">
        <f t="shared" si="44"/>
        <v>0</v>
      </c>
    </row>
    <row r="746" spans="144:146" ht="18.75" hidden="1" customHeight="1">
      <c r="EN746" s="245">
        <f t="shared" si="45"/>
        <v>0</v>
      </c>
      <c r="EO746" s="137">
        <v>45353</v>
      </c>
      <c r="EP746" s="251">
        <f t="shared" si="44"/>
        <v>0</v>
      </c>
    </row>
    <row r="747" spans="144:146" ht="18.75" hidden="1" customHeight="1">
      <c r="EN747" s="245">
        <f t="shared" si="45"/>
        <v>0</v>
      </c>
      <c r="EO747" s="137">
        <v>45360</v>
      </c>
      <c r="EP747" s="251">
        <f t="shared" si="44"/>
        <v>0</v>
      </c>
    </row>
    <row r="748" spans="144:146" ht="18.75" hidden="1" customHeight="1">
      <c r="EN748" s="245">
        <f t="shared" si="45"/>
        <v>0</v>
      </c>
      <c r="EO748" s="137">
        <v>45367</v>
      </c>
      <c r="EP748" s="251">
        <f t="shared" si="44"/>
        <v>0</v>
      </c>
    </row>
    <row r="749" spans="144:146" ht="18.75" hidden="1" customHeight="1">
      <c r="EN749" s="245">
        <f t="shared" si="45"/>
        <v>0</v>
      </c>
      <c r="EO749" s="137">
        <v>45374</v>
      </c>
      <c r="EP749" s="251">
        <f t="shared" si="44"/>
        <v>0</v>
      </c>
    </row>
    <row r="750" spans="144:146" ht="18.75" hidden="1" customHeight="1">
      <c r="EN750" s="245">
        <f t="shared" si="45"/>
        <v>0</v>
      </c>
      <c r="EO750" s="137">
        <v>45381</v>
      </c>
      <c r="EP750" s="251">
        <f t="shared" si="44"/>
        <v>0</v>
      </c>
    </row>
    <row r="751" spans="144:146" ht="18.75" hidden="1" customHeight="1">
      <c r="EN751" s="245">
        <f t="shared" si="45"/>
        <v>0</v>
      </c>
      <c r="EO751" s="137">
        <v>45388</v>
      </c>
      <c r="EP751" s="251">
        <f t="shared" ref="EP751:EP814" si="46">IF(EN751=EO751,2,0)</f>
        <v>0</v>
      </c>
    </row>
    <row r="752" spans="144:146" ht="18.75" hidden="1" customHeight="1">
      <c r="EN752" s="245">
        <f t="shared" ref="EN752:EN815" si="47">EN751</f>
        <v>0</v>
      </c>
      <c r="EO752" s="137">
        <v>45395</v>
      </c>
      <c r="EP752" s="251">
        <f t="shared" si="46"/>
        <v>0</v>
      </c>
    </row>
    <row r="753" spans="144:146" ht="18.75" hidden="1" customHeight="1">
      <c r="EN753" s="245">
        <f t="shared" si="47"/>
        <v>0</v>
      </c>
      <c r="EO753" s="137">
        <v>45402</v>
      </c>
      <c r="EP753" s="251">
        <f t="shared" si="46"/>
        <v>0</v>
      </c>
    </row>
    <row r="754" spans="144:146" ht="18.75" hidden="1" customHeight="1">
      <c r="EN754" s="245">
        <f t="shared" si="47"/>
        <v>0</v>
      </c>
      <c r="EO754" s="137">
        <v>45409</v>
      </c>
      <c r="EP754" s="251">
        <f t="shared" si="46"/>
        <v>0</v>
      </c>
    </row>
    <row r="755" spans="144:146" ht="18.75" hidden="1" customHeight="1">
      <c r="EN755" s="245">
        <f t="shared" si="47"/>
        <v>0</v>
      </c>
      <c r="EO755" s="137">
        <v>45416</v>
      </c>
      <c r="EP755" s="251">
        <f t="shared" si="46"/>
        <v>0</v>
      </c>
    </row>
    <row r="756" spans="144:146" ht="18.75" hidden="1" customHeight="1">
      <c r="EN756" s="245">
        <f t="shared" si="47"/>
        <v>0</v>
      </c>
      <c r="EO756" s="137">
        <v>45423</v>
      </c>
      <c r="EP756" s="251">
        <f t="shared" si="46"/>
        <v>0</v>
      </c>
    </row>
    <row r="757" spans="144:146" ht="18.75" hidden="1" customHeight="1">
      <c r="EN757" s="245">
        <f t="shared" si="47"/>
        <v>0</v>
      </c>
      <c r="EO757" s="137">
        <v>45430</v>
      </c>
      <c r="EP757" s="251">
        <f t="shared" si="46"/>
        <v>0</v>
      </c>
    </row>
    <row r="758" spans="144:146" ht="18.75" hidden="1" customHeight="1">
      <c r="EN758" s="245">
        <f t="shared" si="47"/>
        <v>0</v>
      </c>
      <c r="EO758" s="137">
        <v>45437</v>
      </c>
      <c r="EP758" s="251">
        <f t="shared" si="46"/>
        <v>0</v>
      </c>
    </row>
    <row r="759" spans="144:146" ht="18.75" hidden="1" customHeight="1">
      <c r="EN759" s="245">
        <f t="shared" si="47"/>
        <v>0</v>
      </c>
      <c r="EO759" s="137">
        <v>45444</v>
      </c>
      <c r="EP759" s="251">
        <f t="shared" si="46"/>
        <v>0</v>
      </c>
    </row>
    <row r="760" spans="144:146" ht="18.75" hidden="1" customHeight="1">
      <c r="EN760" s="245">
        <f t="shared" si="47"/>
        <v>0</v>
      </c>
      <c r="EO760" s="137">
        <v>45451</v>
      </c>
      <c r="EP760" s="251">
        <f t="shared" si="46"/>
        <v>0</v>
      </c>
    </row>
    <row r="761" spans="144:146" ht="18.75" hidden="1" customHeight="1">
      <c r="EN761" s="245">
        <f t="shared" si="47"/>
        <v>0</v>
      </c>
      <c r="EO761" s="137">
        <v>45458</v>
      </c>
      <c r="EP761" s="251">
        <f t="shared" si="46"/>
        <v>0</v>
      </c>
    </row>
    <row r="762" spans="144:146" ht="18.75" hidden="1" customHeight="1">
      <c r="EN762" s="245">
        <f t="shared" si="47"/>
        <v>0</v>
      </c>
      <c r="EO762" s="137">
        <v>45465</v>
      </c>
      <c r="EP762" s="251">
        <f t="shared" si="46"/>
        <v>0</v>
      </c>
    </row>
    <row r="763" spans="144:146" ht="18.75" hidden="1" customHeight="1">
      <c r="EN763" s="245">
        <f t="shared" si="47"/>
        <v>0</v>
      </c>
      <c r="EO763" s="137">
        <v>45472</v>
      </c>
      <c r="EP763" s="251">
        <f t="shared" si="46"/>
        <v>0</v>
      </c>
    </row>
    <row r="764" spans="144:146" ht="18.75" hidden="1" customHeight="1">
      <c r="EN764" s="245">
        <f t="shared" si="47"/>
        <v>0</v>
      </c>
      <c r="EO764" s="137">
        <v>45479</v>
      </c>
      <c r="EP764" s="251">
        <f t="shared" si="46"/>
        <v>0</v>
      </c>
    </row>
    <row r="765" spans="144:146" ht="18.75" hidden="1" customHeight="1">
      <c r="EN765" s="245">
        <f t="shared" si="47"/>
        <v>0</v>
      </c>
      <c r="EO765" s="137">
        <v>45486</v>
      </c>
      <c r="EP765" s="251">
        <f t="shared" si="46"/>
        <v>0</v>
      </c>
    </row>
    <row r="766" spans="144:146" ht="18.75" hidden="1" customHeight="1">
      <c r="EN766" s="245">
        <f t="shared" si="47"/>
        <v>0</v>
      </c>
      <c r="EO766" s="137">
        <v>45493</v>
      </c>
      <c r="EP766" s="251">
        <f t="shared" si="46"/>
        <v>0</v>
      </c>
    </row>
    <row r="767" spans="144:146" ht="18.75" hidden="1" customHeight="1">
      <c r="EN767" s="245">
        <f t="shared" si="47"/>
        <v>0</v>
      </c>
      <c r="EO767" s="137">
        <v>45500</v>
      </c>
      <c r="EP767" s="251">
        <f t="shared" si="46"/>
        <v>0</v>
      </c>
    </row>
    <row r="768" spans="144:146" ht="18.75" hidden="1" customHeight="1">
      <c r="EN768" s="245">
        <f t="shared" si="47"/>
        <v>0</v>
      </c>
      <c r="EO768" s="137">
        <v>45507</v>
      </c>
      <c r="EP768" s="251">
        <f t="shared" si="46"/>
        <v>0</v>
      </c>
    </row>
    <row r="769" spans="144:146" ht="18.75" hidden="1" customHeight="1">
      <c r="EN769" s="245">
        <f t="shared" si="47"/>
        <v>0</v>
      </c>
      <c r="EO769" s="137">
        <v>45514</v>
      </c>
      <c r="EP769" s="251">
        <f t="shared" si="46"/>
        <v>0</v>
      </c>
    </row>
    <row r="770" spans="144:146" ht="18.75" hidden="1" customHeight="1">
      <c r="EN770" s="245">
        <f t="shared" si="47"/>
        <v>0</v>
      </c>
      <c r="EO770" s="137">
        <v>45521</v>
      </c>
      <c r="EP770" s="251">
        <f t="shared" si="46"/>
        <v>0</v>
      </c>
    </row>
    <row r="771" spans="144:146" ht="18.75" hidden="1" customHeight="1">
      <c r="EN771" s="245">
        <f t="shared" si="47"/>
        <v>0</v>
      </c>
      <c r="EO771" s="137">
        <v>45528</v>
      </c>
      <c r="EP771" s="251">
        <f t="shared" si="46"/>
        <v>0</v>
      </c>
    </row>
    <row r="772" spans="144:146" ht="18.75" hidden="1" customHeight="1">
      <c r="EN772" s="245">
        <f t="shared" si="47"/>
        <v>0</v>
      </c>
      <c r="EO772" s="137">
        <v>45535</v>
      </c>
      <c r="EP772" s="251">
        <f t="shared" si="46"/>
        <v>0</v>
      </c>
    </row>
    <row r="773" spans="144:146" ht="18.75" hidden="1" customHeight="1">
      <c r="EN773" s="245">
        <f t="shared" si="47"/>
        <v>0</v>
      </c>
      <c r="EO773" s="137">
        <v>45542</v>
      </c>
      <c r="EP773" s="251">
        <f t="shared" si="46"/>
        <v>0</v>
      </c>
    </row>
    <row r="774" spans="144:146" ht="18.75" hidden="1" customHeight="1">
      <c r="EN774" s="245">
        <f t="shared" si="47"/>
        <v>0</v>
      </c>
      <c r="EO774" s="137">
        <v>45549</v>
      </c>
      <c r="EP774" s="251">
        <f t="shared" si="46"/>
        <v>0</v>
      </c>
    </row>
    <row r="775" spans="144:146" ht="18.75" hidden="1" customHeight="1">
      <c r="EN775" s="245">
        <f t="shared" si="47"/>
        <v>0</v>
      </c>
      <c r="EO775" s="137">
        <v>45556</v>
      </c>
      <c r="EP775" s="251">
        <f t="shared" si="46"/>
        <v>0</v>
      </c>
    </row>
    <row r="776" spans="144:146" ht="18.75" hidden="1" customHeight="1">
      <c r="EN776" s="245">
        <f t="shared" si="47"/>
        <v>0</v>
      </c>
      <c r="EO776" s="137">
        <v>45563</v>
      </c>
      <c r="EP776" s="251">
        <f t="shared" si="46"/>
        <v>0</v>
      </c>
    </row>
    <row r="777" spans="144:146" ht="18.75" hidden="1" customHeight="1">
      <c r="EN777" s="245">
        <f t="shared" si="47"/>
        <v>0</v>
      </c>
      <c r="EO777" s="137">
        <v>45570</v>
      </c>
      <c r="EP777" s="251">
        <f t="shared" si="46"/>
        <v>0</v>
      </c>
    </row>
    <row r="778" spans="144:146" ht="18.75" hidden="1" customHeight="1">
      <c r="EN778" s="245">
        <f t="shared" si="47"/>
        <v>0</v>
      </c>
      <c r="EO778" s="137">
        <v>45577</v>
      </c>
      <c r="EP778" s="251">
        <f t="shared" si="46"/>
        <v>0</v>
      </c>
    </row>
    <row r="779" spans="144:146" ht="18.75" hidden="1" customHeight="1">
      <c r="EN779" s="245">
        <f t="shared" si="47"/>
        <v>0</v>
      </c>
      <c r="EO779" s="137">
        <v>45584</v>
      </c>
      <c r="EP779" s="251">
        <f t="shared" si="46"/>
        <v>0</v>
      </c>
    </row>
    <row r="780" spans="144:146" ht="18.75" hidden="1" customHeight="1">
      <c r="EN780" s="245">
        <f t="shared" si="47"/>
        <v>0</v>
      </c>
      <c r="EO780" s="137">
        <v>45591</v>
      </c>
      <c r="EP780" s="251">
        <f t="shared" si="46"/>
        <v>0</v>
      </c>
    </row>
    <row r="781" spans="144:146" ht="18.75" hidden="1" customHeight="1">
      <c r="EN781" s="245">
        <f t="shared" si="47"/>
        <v>0</v>
      </c>
      <c r="EO781" s="137">
        <v>45598</v>
      </c>
      <c r="EP781" s="251">
        <f t="shared" si="46"/>
        <v>0</v>
      </c>
    </row>
    <row r="782" spans="144:146" ht="18.75" hidden="1" customHeight="1">
      <c r="EN782" s="245">
        <f t="shared" si="47"/>
        <v>0</v>
      </c>
      <c r="EO782" s="137">
        <v>45605</v>
      </c>
      <c r="EP782" s="251">
        <f t="shared" si="46"/>
        <v>0</v>
      </c>
    </row>
    <row r="783" spans="144:146" ht="18.75" hidden="1" customHeight="1">
      <c r="EN783" s="245">
        <f t="shared" si="47"/>
        <v>0</v>
      </c>
      <c r="EO783" s="137">
        <v>45612</v>
      </c>
      <c r="EP783" s="251">
        <f t="shared" si="46"/>
        <v>0</v>
      </c>
    </row>
    <row r="784" spans="144:146" ht="18.75" hidden="1" customHeight="1">
      <c r="EN784" s="245">
        <f t="shared" si="47"/>
        <v>0</v>
      </c>
      <c r="EO784" s="137">
        <v>45619</v>
      </c>
      <c r="EP784" s="251">
        <f t="shared" si="46"/>
        <v>0</v>
      </c>
    </row>
    <row r="785" spans="144:146" ht="18.75" hidden="1" customHeight="1">
      <c r="EN785" s="245">
        <f t="shared" si="47"/>
        <v>0</v>
      </c>
      <c r="EO785" s="137">
        <v>45626</v>
      </c>
      <c r="EP785" s="251">
        <f t="shared" si="46"/>
        <v>0</v>
      </c>
    </row>
    <row r="786" spans="144:146" ht="18.75" hidden="1" customHeight="1">
      <c r="EN786" s="245">
        <f t="shared" si="47"/>
        <v>0</v>
      </c>
      <c r="EO786" s="137">
        <v>45633</v>
      </c>
      <c r="EP786" s="251">
        <f t="shared" si="46"/>
        <v>0</v>
      </c>
    </row>
    <row r="787" spans="144:146" ht="18.75" hidden="1" customHeight="1">
      <c r="EN787" s="245">
        <f t="shared" si="47"/>
        <v>0</v>
      </c>
      <c r="EO787" s="137">
        <v>45640</v>
      </c>
      <c r="EP787" s="251">
        <f t="shared" si="46"/>
        <v>0</v>
      </c>
    </row>
    <row r="788" spans="144:146" ht="18.75" hidden="1" customHeight="1">
      <c r="EN788" s="245">
        <f t="shared" si="47"/>
        <v>0</v>
      </c>
      <c r="EO788" s="137">
        <v>45647</v>
      </c>
      <c r="EP788" s="251">
        <f t="shared" si="46"/>
        <v>0</v>
      </c>
    </row>
    <row r="789" spans="144:146" ht="18.75" hidden="1" customHeight="1">
      <c r="EN789" s="245">
        <f t="shared" si="47"/>
        <v>0</v>
      </c>
      <c r="EO789" s="137">
        <v>45654</v>
      </c>
      <c r="EP789" s="251">
        <f t="shared" si="46"/>
        <v>0</v>
      </c>
    </row>
    <row r="790" spans="144:146" ht="18.75" hidden="1" customHeight="1">
      <c r="EN790" s="245">
        <f t="shared" si="47"/>
        <v>0</v>
      </c>
      <c r="EO790" s="137">
        <v>45661</v>
      </c>
      <c r="EP790" s="251">
        <f t="shared" si="46"/>
        <v>0</v>
      </c>
    </row>
    <row r="791" spans="144:146" ht="18.75" hidden="1" customHeight="1">
      <c r="EN791" s="245">
        <f t="shared" si="47"/>
        <v>0</v>
      </c>
      <c r="EO791" s="137">
        <v>45668</v>
      </c>
      <c r="EP791" s="251">
        <f t="shared" si="46"/>
        <v>0</v>
      </c>
    </row>
    <row r="792" spans="144:146" ht="18.75" hidden="1" customHeight="1">
      <c r="EN792" s="245">
        <f t="shared" si="47"/>
        <v>0</v>
      </c>
      <c r="EO792" s="137">
        <v>45675</v>
      </c>
      <c r="EP792" s="251">
        <f t="shared" si="46"/>
        <v>0</v>
      </c>
    </row>
    <row r="793" spans="144:146" ht="18.75" hidden="1" customHeight="1">
      <c r="EN793" s="245">
        <f t="shared" si="47"/>
        <v>0</v>
      </c>
      <c r="EO793" s="137">
        <v>45682</v>
      </c>
      <c r="EP793" s="251">
        <f t="shared" si="46"/>
        <v>0</v>
      </c>
    </row>
    <row r="794" spans="144:146" ht="18.75" hidden="1" customHeight="1">
      <c r="EN794" s="245">
        <f t="shared" si="47"/>
        <v>0</v>
      </c>
      <c r="EO794" s="137">
        <v>45689</v>
      </c>
      <c r="EP794" s="251">
        <f t="shared" si="46"/>
        <v>0</v>
      </c>
    </row>
    <row r="795" spans="144:146" ht="18.75" hidden="1" customHeight="1">
      <c r="EN795" s="245">
        <f t="shared" si="47"/>
        <v>0</v>
      </c>
      <c r="EO795" s="137">
        <v>45696</v>
      </c>
      <c r="EP795" s="251">
        <f t="shared" si="46"/>
        <v>0</v>
      </c>
    </row>
    <row r="796" spans="144:146" ht="18.75" hidden="1" customHeight="1">
      <c r="EN796" s="245">
        <f t="shared" si="47"/>
        <v>0</v>
      </c>
      <c r="EO796" s="137">
        <v>45703</v>
      </c>
      <c r="EP796" s="251">
        <f t="shared" si="46"/>
        <v>0</v>
      </c>
    </row>
    <row r="797" spans="144:146" ht="18.75" hidden="1" customHeight="1">
      <c r="EN797" s="245">
        <f t="shared" si="47"/>
        <v>0</v>
      </c>
      <c r="EO797" s="137">
        <v>45710</v>
      </c>
      <c r="EP797" s="251">
        <f t="shared" si="46"/>
        <v>0</v>
      </c>
    </row>
    <row r="798" spans="144:146" ht="18.75" hidden="1" customHeight="1">
      <c r="EN798" s="245">
        <f t="shared" si="47"/>
        <v>0</v>
      </c>
      <c r="EO798" s="137">
        <v>45717</v>
      </c>
      <c r="EP798" s="251">
        <f t="shared" si="46"/>
        <v>0</v>
      </c>
    </row>
    <row r="799" spans="144:146" ht="18.75" hidden="1" customHeight="1">
      <c r="EN799" s="245">
        <f t="shared" si="47"/>
        <v>0</v>
      </c>
      <c r="EO799" s="137">
        <v>45724</v>
      </c>
      <c r="EP799" s="251">
        <f t="shared" si="46"/>
        <v>0</v>
      </c>
    </row>
    <row r="800" spans="144:146" ht="18.75" hidden="1" customHeight="1">
      <c r="EN800" s="245">
        <f t="shared" si="47"/>
        <v>0</v>
      </c>
      <c r="EO800" s="137">
        <v>45731</v>
      </c>
      <c r="EP800" s="251">
        <f t="shared" si="46"/>
        <v>0</v>
      </c>
    </row>
    <row r="801" spans="144:146" ht="18.75" hidden="1" customHeight="1">
      <c r="EN801" s="245">
        <f t="shared" si="47"/>
        <v>0</v>
      </c>
      <c r="EO801" s="137">
        <v>45738</v>
      </c>
      <c r="EP801" s="251">
        <f t="shared" si="46"/>
        <v>0</v>
      </c>
    </row>
    <row r="802" spans="144:146" ht="18.75" hidden="1" customHeight="1">
      <c r="EN802" s="245">
        <f t="shared" si="47"/>
        <v>0</v>
      </c>
      <c r="EO802" s="137">
        <v>45745</v>
      </c>
      <c r="EP802" s="251">
        <f t="shared" si="46"/>
        <v>0</v>
      </c>
    </row>
    <row r="803" spans="144:146" ht="18.75" hidden="1" customHeight="1">
      <c r="EN803" s="245">
        <f t="shared" si="47"/>
        <v>0</v>
      </c>
      <c r="EO803" s="137">
        <v>45752</v>
      </c>
      <c r="EP803" s="251">
        <f t="shared" si="46"/>
        <v>0</v>
      </c>
    </row>
    <row r="804" spans="144:146" ht="18.75" hidden="1" customHeight="1">
      <c r="EN804" s="245">
        <f t="shared" si="47"/>
        <v>0</v>
      </c>
      <c r="EO804" s="137">
        <v>45759</v>
      </c>
      <c r="EP804" s="251">
        <f t="shared" si="46"/>
        <v>0</v>
      </c>
    </row>
    <row r="805" spans="144:146" ht="18.75" hidden="1" customHeight="1">
      <c r="EN805" s="245">
        <f t="shared" si="47"/>
        <v>0</v>
      </c>
      <c r="EO805" s="137">
        <v>45766</v>
      </c>
      <c r="EP805" s="251">
        <f t="shared" si="46"/>
        <v>0</v>
      </c>
    </row>
    <row r="806" spans="144:146" ht="18.75" hidden="1" customHeight="1">
      <c r="EN806" s="245">
        <f t="shared" si="47"/>
        <v>0</v>
      </c>
      <c r="EO806" s="137">
        <v>45773</v>
      </c>
      <c r="EP806" s="251">
        <f t="shared" si="46"/>
        <v>0</v>
      </c>
    </row>
    <row r="807" spans="144:146" ht="18.75" hidden="1" customHeight="1">
      <c r="EN807" s="245">
        <f t="shared" si="47"/>
        <v>0</v>
      </c>
      <c r="EO807" s="137">
        <v>45780</v>
      </c>
      <c r="EP807" s="251">
        <f t="shared" si="46"/>
        <v>0</v>
      </c>
    </row>
    <row r="808" spans="144:146" ht="18.75" hidden="1" customHeight="1">
      <c r="EN808" s="245">
        <f t="shared" si="47"/>
        <v>0</v>
      </c>
      <c r="EO808" s="137">
        <v>45787</v>
      </c>
      <c r="EP808" s="251">
        <f t="shared" si="46"/>
        <v>0</v>
      </c>
    </row>
    <row r="809" spans="144:146" ht="18.75" hidden="1" customHeight="1">
      <c r="EN809" s="245">
        <f t="shared" si="47"/>
        <v>0</v>
      </c>
      <c r="EO809" s="137">
        <v>45794</v>
      </c>
      <c r="EP809" s="251">
        <f t="shared" si="46"/>
        <v>0</v>
      </c>
    </row>
    <row r="810" spans="144:146" ht="18.75" hidden="1" customHeight="1">
      <c r="EN810" s="245">
        <f t="shared" si="47"/>
        <v>0</v>
      </c>
      <c r="EO810" s="137">
        <v>45801</v>
      </c>
      <c r="EP810" s="251">
        <f t="shared" si="46"/>
        <v>0</v>
      </c>
    </row>
    <row r="811" spans="144:146" ht="18.75" hidden="1" customHeight="1">
      <c r="EN811" s="245">
        <f t="shared" si="47"/>
        <v>0</v>
      </c>
      <c r="EO811" s="137">
        <v>45808</v>
      </c>
      <c r="EP811" s="251">
        <f t="shared" si="46"/>
        <v>0</v>
      </c>
    </row>
    <row r="812" spans="144:146" ht="18.75" hidden="1" customHeight="1">
      <c r="EN812" s="245">
        <f t="shared" si="47"/>
        <v>0</v>
      </c>
      <c r="EO812" s="137">
        <v>45815</v>
      </c>
      <c r="EP812" s="251">
        <f t="shared" si="46"/>
        <v>0</v>
      </c>
    </row>
    <row r="813" spans="144:146" ht="18.75" hidden="1" customHeight="1">
      <c r="EN813" s="245">
        <f t="shared" si="47"/>
        <v>0</v>
      </c>
      <c r="EO813" s="137">
        <v>45822</v>
      </c>
      <c r="EP813" s="251">
        <f t="shared" si="46"/>
        <v>0</v>
      </c>
    </row>
    <row r="814" spans="144:146" ht="18.75" hidden="1" customHeight="1">
      <c r="EN814" s="245">
        <f t="shared" si="47"/>
        <v>0</v>
      </c>
      <c r="EO814" s="137">
        <v>45829</v>
      </c>
      <c r="EP814" s="251">
        <f t="shared" si="46"/>
        <v>0</v>
      </c>
    </row>
    <row r="815" spans="144:146" ht="18.75" hidden="1" customHeight="1">
      <c r="EN815" s="245">
        <f t="shared" si="47"/>
        <v>0</v>
      </c>
      <c r="EO815" s="137">
        <v>45836</v>
      </c>
      <c r="EP815" s="251">
        <f t="shared" ref="EP815:EP878" si="48">IF(EN815=EO815,2,0)</f>
        <v>0</v>
      </c>
    </row>
    <row r="816" spans="144:146" ht="18.75" hidden="1" customHeight="1">
      <c r="EN816" s="245">
        <f t="shared" ref="EN816:EN879" si="49">EN815</f>
        <v>0</v>
      </c>
      <c r="EO816" s="137">
        <v>45843</v>
      </c>
      <c r="EP816" s="251">
        <f t="shared" si="48"/>
        <v>0</v>
      </c>
    </row>
    <row r="817" spans="144:146" ht="18.75" hidden="1" customHeight="1">
      <c r="EN817" s="245">
        <f t="shared" si="49"/>
        <v>0</v>
      </c>
      <c r="EO817" s="137">
        <v>45850</v>
      </c>
      <c r="EP817" s="251">
        <f t="shared" si="48"/>
        <v>0</v>
      </c>
    </row>
    <row r="818" spans="144:146" ht="18.75" hidden="1" customHeight="1">
      <c r="EN818" s="245">
        <f t="shared" si="49"/>
        <v>0</v>
      </c>
      <c r="EO818" s="137">
        <v>45857</v>
      </c>
      <c r="EP818" s="251">
        <f t="shared" si="48"/>
        <v>0</v>
      </c>
    </row>
    <row r="819" spans="144:146" ht="18.75" hidden="1" customHeight="1">
      <c r="EN819" s="245">
        <f t="shared" si="49"/>
        <v>0</v>
      </c>
      <c r="EO819" s="137">
        <v>45864</v>
      </c>
      <c r="EP819" s="251">
        <f t="shared" si="48"/>
        <v>0</v>
      </c>
    </row>
    <row r="820" spans="144:146" ht="18.75" hidden="1" customHeight="1">
      <c r="EN820" s="245">
        <f t="shared" si="49"/>
        <v>0</v>
      </c>
      <c r="EO820" s="137">
        <v>45871</v>
      </c>
      <c r="EP820" s="251">
        <f t="shared" si="48"/>
        <v>0</v>
      </c>
    </row>
    <row r="821" spans="144:146" ht="18.75" hidden="1" customHeight="1">
      <c r="EN821" s="245">
        <f t="shared" si="49"/>
        <v>0</v>
      </c>
      <c r="EO821" s="137">
        <v>45878</v>
      </c>
      <c r="EP821" s="251">
        <f t="shared" si="48"/>
        <v>0</v>
      </c>
    </row>
    <row r="822" spans="144:146" ht="18.75" hidden="1" customHeight="1">
      <c r="EN822" s="245">
        <f t="shared" si="49"/>
        <v>0</v>
      </c>
      <c r="EO822" s="137">
        <v>45885</v>
      </c>
      <c r="EP822" s="251">
        <f t="shared" si="48"/>
        <v>0</v>
      </c>
    </row>
    <row r="823" spans="144:146" ht="18.75" hidden="1" customHeight="1">
      <c r="EN823" s="245">
        <f t="shared" si="49"/>
        <v>0</v>
      </c>
      <c r="EO823" s="137">
        <v>45892</v>
      </c>
      <c r="EP823" s="251">
        <f t="shared" si="48"/>
        <v>0</v>
      </c>
    </row>
    <row r="824" spans="144:146" ht="18.75" hidden="1" customHeight="1">
      <c r="EN824" s="245">
        <f t="shared" si="49"/>
        <v>0</v>
      </c>
      <c r="EO824" s="137">
        <v>45899</v>
      </c>
      <c r="EP824" s="251">
        <f t="shared" si="48"/>
        <v>0</v>
      </c>
    </row>
    <row r="825" spans="144:146" ht="18.75" hidden="1" customHeight="1">
      <c r="EN825" s="245">
        <f t="shared" si="49"/>
        <v>0</v>
      </c>
      <c r="EO825" s="137">
        <v>45906</v>
      </c>
      <c r="EP825" s="251">
        <f t="shared" si="48"/>
        <v>0</v>
      </c>
    </row>
    <row r="826" spans="144:146" ht="18.75" hidden="1" customHeight="1">
      <c r="EN826" s="245">
        <f t="shared" si="49"/>
        <v>0</v>
      </c>
      <c r="EO826" s="137">
        <v>45913</v>
      </c>
      <c r="EP826" s="251">
        <f t="shared" si="48"/>
        <v>0</v>
      </c>
    </row>
    <row r="827" spans="144:146" ht="18.75" hidden="1" customHeight="1">
      <c r="EN827" s="245">
        <f t="shared" si="49"/>
        <v>0</v>
      </c>
      <c r="EO827" s="137">
        <v>45920</v>
      </c>
      <c r="EP827" s="251">
        <f t="shared" si="48"/>
        <v>0</v>
      </c>
    </row>
    <row r="828" spans="144:146" ht="18.75" hidden="1" customHeight="1">
      <c r="EN828" s="245">
        <f t="shared" si="49"/>
        <v>0</v>
      </c>
      <c r="EO828" s="137">
        <v>45927</v>
      </c>
      <c r="EP828" s="251">
        <f t="shared" si="48"/>
        <v>0</v>
      </c>
    </row>
    <row r="829" spans="144:146" ht="18.75" hidden="1" customHeight="1">
      <c r="EN829" s="245">
        <f t="shared" si="49"/>
        <v>0</v>
      </c>
      <c r="EO829" s="137">
        <v>45934</v>
      </c>
      <c r="EP829" s="251">
        <f t="shared" si="48"/>
        <v>0</v>
      </c>
    </row>
    <row r="830" spans="144:146" ht="18.75" hidden="1" customHeight="1">
      <c r="EN830" s="245">
        <f t="shared" si="49"/>
        <v>0</v>
      </c>
      <c r="EO830" s="137">
        <v>45941</v>
      </c>
      <c r="EP830" s="251">
        <f t="shared" si="48"/>
        <v>0</v>
      </c>
    </row>
    <row r="831" spans="144:146" ht="18.75" hidden="1" customHeight="1">
      <c r="EN831" s="245">
        <f t="shared" si="49"/>
        <v>0</v>
      </c>
      <c r="EO831" s="137">
        <v>45948</v>
      </c>
      <c r="EP831" s="251">
        <f t="shared" si="48"/>
        <v>0</v>
      </c>
    </row>
    <row r="832" spans="144:146" ht="18.75" hidden="1" customHeight="1">
      <c r="EN832" s="245">
        <f t="shared" si="49"/>
        <v>0</v>
      </c>
      <c r="EO832" s="137">
        <v>45955</v>
      </c>
      <c r="EP832" s="251">
        <f t="shared" si="48"/>
        <v>0</v>
      </c>
    </row>
    <row r="833" spans="144:146" ht="18.75" hidden="1" customHeight="1">
      <c r="EN833" s="245">
        <f t="shared" si="49"/>
        <v>0</v>
      </c>
      <c r="EO833" s="137">
        <v>45962</v>
      </c>
      <c r="EP833" s="251">
        <f t="shared" si="48"/>
        <v>0</v>
      </c>
    </row>
    <row r="834" spans="144:146" ht="18.75" hidden="1" customHeight="1">
      <c r="EN834" s="245">
        <f t="shared" si="49"/>
        <v>0</v>
      </c>
      <c r="EO834" s="137">
        <v>45969</v>
      </c>
      <c r="EP834" s="251">
        <f t="shared" si="48"/>
        <v>0</v>
      </c>
    </row>
    <row r="835" spans="144:146" ht="18.75" hidden="1" customHeight="1">
      <c r="EN835" s="245">
        <f t="shared" si="49"/>
        <v>0</v>
      </c>
      <c r="EO835" s="137">
        <v>45976</v>
      </c>
      <c r="EP835" s="251">
        <f t="shared" si="48"/>
        <v>0</v>
      </c>
    </row>
    <row r="836" spans="144:146" ht="18.75" hidden="1" customHeight="1">
      <c r="EN836" s="245">
        <f t="shared" si="49"/>
        <v>0</v>
      </c>
      <c r="EO836" s="137">
        <v>45983</v>
      </c>
      <c r="EP836" s="251">
        <f t="shared" si="48"/>
        <v>0</v>
      </c>
    </row>
    <row r="837" spans="144:146" ht="18.75" hidden="1" customHeight="1">
      <c r="EN837" s="245">
        <f t="shared" si="49"/>
        <v>0</v>
      </c>
      <c r="EO837" s="137">
        <v>45990</v>
      </c>
      <c r="EP837" s="251">
        <f t="shared" si="48"/>
        <v>0</v>
      </c>
    </row>
    <row r="838" spans="144:146" ht="18.75" hidden="1" customHeight="1">
      <c r="EN838" s="245">
        <f t="shared" si="49"/>
        <v>0</v>
      </c>
      <c r="EO838" s="137">
        <v>45997</v>
      </c>
      <c r="EP838" s="251">
        <f t="shared" si="48"/>
        <v>0</v>
      </c>
    </row>
    <row r="839" spans="144:146" ht="18.75" hidden="1" customHeight="1">
      <c r="EN839" s="245">
        <f t="shared" si="49"/>
        <v>0</v>
      </c>
      <c r="EO839" s="137">
        <v>46004</v>
      </c>
      <c r="EP839" s="251">
        <f t="shared" si="48"/>
        <v>0</v>
      </c>
    </row>
    <row r="840" spans="144:146" ht="18.75" hidden="1" customHeight="1">
      <c r="EN840" s="245">
        <f t="shared" si="49"/>
        <v>0</v>
      </c>
      <c r="EO840" s="137">
        <v>46011</v>
      </c>
      <c r="EP840" s="251">
        <f t="shared" si="48"/>
        <v>0</v>
      </c>
    </row>
    <row r="841" spans="144:146" ht="18.75" hidden="1" customHeight="1">
      <c r="EN841" s="245">
        <f t="shared" si="49"/>
        <v>0</v>
      </c>
      <c r="EO841" s="137">
        <v>46018</v>
      </c>
      <c r="EP841" s="251">
        <f t="shared" si="48"/>
        <v>0</v>
      </c>
    </row>
    <row r="842" spans="144:146" ht="18.75" hidden="1" customHeight="1">
      <c r="EN842" s="245">
        <f t="shared" si="49"/>
        <v>0</v>
      </c>
      <c r="EO842" s="137">
        <v>46025</v>
      </c>
      <c r="EP842" s="251">
        <f t="shared" si="48"/>
        <v>0</v>
      </c>
    </row>
    <row r="843" spans="144:146" ht="18.75" hidden="1" customHeight="1">
      <c r="EN843" s="245">
        <f t="shared" si="49"/>
        <v>0</v>
      </c>
      <c r="EO843" s="137">
        <v>43471</v>
      </c>
      <c r="EP843" s="251">
        <f t="shared" si="48"/>
        <v>0</v>
      </c>
    </row>
    <row r="844" spans="144:146" ht="18.75" hidden="1" customHeight="1">
      <c r="EN844" s="245">
        <f t="shared" si="49"/>
        <v>0</v>
      </c>
      <c r="EO844" s="137">
        <v>43478</v>
      </c>
      <c r="EP844" s="251">
        <f t="shared" si="48"/>
        <v>0</v>
      </c>
    </row>
    <row r="845" spans="144:146" ht="18.75" hidden="1" customHeight="1">
      <c r="EN845" s="245">
        <f t="shared" si="49"/>
        <v>0</v>
      </c>
      <c r="EO845" s="137">
        <v>43485</v>
      </c>
      <c r="EP845" s="251">
        <f t="shared" si="48"/>
        <v>0</v>
      </c>
    </row>
    <row r="846" spans="144:146" ht="18.75" hidden="1" customHeight="1">
      <c r="EN846" s="245">
        <f t="shared" si="49"/>
        <v>0</v>
      </c>
      <c r="EO846" s="137">
        <v>43492</v>
      </c>
      <c r="EP846" s="251">
        <f t="shared" si="48"/>
        <v>0</v>
      </c>
    </row>
    <row r="847" spans="144:146" ht="18.75" hidden="1" customHeight="1">
      <c r="EN847" s="245">
        <f t="shared" si="49"/>
        <v>0</v>
      </c>
      <c r="EO847" s="137">
        <v>43499</v>
      </c>
      <c r="EP847" s="251">
        <f t="shared" si="48"/>
        <v>0</v>
      </c>
    </row>
    <row r="848" spans="144:146" ht="18.75" hidden="1" customHeight="1">
      <c r="EN848" s="245">
        <f t="shared" si="49"/>
        <v>0</v>
      </c>
      <c r="EO848" s="137">
        <v>43506</v>
      </c>
      <c r="EP848" s="251">
        <f t="shared" si="48"/>
        <v>0</v>
      </c>
    </row>
    <row r="849" spans="144:146" ht="18.75" hidden="1" customHeight="1">
      <c r="EN849" s="245">
        <f t="shared" si="49"/>
        <v>0</v>
      </c>
      <c r="EO849" s="137">
        <v>43513</v>
      </c>
      <c r="EP849" s="251">
        <f t="shared" si="48"/>
        <v>0</v>
      </c>
    </row>
    <row r="850" spans="144:146" ht="18.75" hidden="1" customHeight="1">
      <c r="EN850" s="245">
        <f t="shared" si="49"/>
        <v>0</v>
      </c>
      <c r="EO850" s="137">
        <v>43520</v>
      </c>
      <c r="EP850" s="251">
        <f t="shared" si="48"/>
        <v>0</v>
      </c>
    </row>
    <row r="851" spans="144:146" ht="18.75" hidden="1" customHeight="1">
      <c r="EN851" s="245">
        <f t="shared" si="49"/>
        <v>0</v>
      </c>
      <c r="EO851" s="137">
        <v>43527</v>
      </c>
      <c r="EP851" s="251">
        <f t="shared" si="48"/>
        <v>0</v>
      </c>
    </row>
    <row r="852" spans="144:146" ht="18.75" hidden="1" customHeight="1">
      <c r="EN852" s="245">
        <f t="shared" si="49"/>
        <v>0</v>
      </c>
      <c r="EO852" s="137">
        <v>43534</v>
      </c>
      <c r="EP852" s="251">
        <f t="shared" si="48"/>
        <v>0</v>
      </c>
    </row>
    <row r="853" spans="144:146" ht="18.75" hidden="1" customHeight="1">
      <c r="EN853" s="245">
        <f t="shared" si="49"/>
        <v>0</v>
      </c>
      <c r="EO853" s="137">
        <v>43541</v>
      </c>
      <c r="EP853" s="251">
        <f t="shared" si="48"/>
        <v>0</v>
      </c>
    </row>
    <row r="854" spans="144:146" ht="18.75" hidden="1" customHeight="1">
      <c r="EN854" s="245">
        <f t="shared" si="49"/>
        <v>0</v>
      </c>
      <c r="EO854" s="137">
        <v>43548</v>
      </c>
      <c r="EP854" s="251">
        <f t="shared" si="48"/>
        <v>0</v>
      </c>
    </row>
    <row r="855" spans="144:146" ht="18.75" hidden="1" customHeight="1">
      <c r="EN855" s="245">
        <f t="shared" si="49"/>
        <v>0</v>
      </c>
      <c r="EO855" s="137">
        <v>43555</v>
      </c>
      <c r="EP855" s="251">
        <f t="shared" si="48"/>
        <v>0</v>
      </c>
    </row>
    <row r="856" spans="144:146" ht="18.75" hidden="1" customHeight="1">
      <c r="EN856" s="245">
        <f t="shared" si="49"/>
        <v>0</v>
      </c>
      <c r="EO856" s="137">
        <v>43562</v>
      </c>
      <c r="EP856" s="251">
        <f t="shared" si="48"/>
        <v>0</v>
      </c>
    </row>
    <row r="857" spans="144:146" ht="18.75" hidden="1" customHeight="1">
      <c r="EN857" s="245">
        <f t="shared" si="49"/>
        <v>0</v>
      </c>
      <c r="EO857" s="137">
        <v>43569</v>
      </c>
      <c r="EP857" s="251">
        <f t="shared" si="48"/>
        <v>0</v>
      </c>
    </row>
    <row r="858" spans="144:146" ht="18.75" hidden="1" customHeight="1">
      <c r="EN858" s="245">
        <f t="shared" si="49"/>
        <v>0</v>
      </c>
      <c r="EO858" s="137">
        <v>43576</v>
      </c>
      <c r="EP858" s="251">
        <f t="shared" si="48"/>
        <v>0</v>
      </c>
    </row>
    <row r="859" spans="144:146" ht="18.75" hidden="1" customHeight="1">
      <c r="EN859" s="245">
        <f t="shared" si="49"/>
        <v>0</v>
      </c>
      <c r="EO859" s="137">
        <v>43583</v>
      </c>
      <c r="EP859" s="251">
        <f t="shared" si="48"/>
        <v>0</v>
      </c>
    </row>
    <row r="860" spans="144:146" ht="18.75" hidden="1" customHeight="1">
      <c r="EN860" s="245">
        <f t="shared" si="49"/>
        <v>0</v>
      </c>
      <c r="EO860" s="137">
        <v>43590</v>
      </c>
      <c r="EP860" s="251">
        <f t="shared" si="48"/>
        <v>0</v>
      </c>
    </row>
    <row r="861" spans="144:146" ht="18.75" hidden="1" customHeight="1">
      <c r="EN861" s="245">
        <f t="shared" si="49"/>
        <v>0</v>
      </c>
      <c r="EO861" s="137">
        <v>43597</v>
      </c>
      <c r="EP861" s="251">
        <f t="shared" si="48"/>
        <v>0</v>
      </c>
    </row>
    <row r="862" spans="144:146" ht="18.75" hidden="1" customHeight="1">
      <c r="EN862" s="245">
        <f t="shared" si="49"/>
        <v>0</v>
      </c>
      <c r="EO862" s="137">
        <v>43604</v>
      </c>
      <c r="EP862" s="251">
        <f t="shared" si="48"/>
        <v>0</v>
      </c>
    </row>
    <row r="863" spans="144:146" ht="18.75" hidden="1" customHeight="1">
      <c r="EN863" s="245">
        <f t="shared" si="49"/>
        <v>0</v>
      </c>
      <c r="EO863" s="137">
        <v>43611</v>
      </c>
      <c r="EP863" s="251">
        <f t="shared" si="48"/>
        <v>0</v>
      </c>
    </row>
    <row r="864" spans="144:146" ht="18.75" hidden="1" customHeight="1">
      <c r="EN864" s="245">
        <f t="shared" si="49"/>
        <v>0</v>
      </c>
      <c r="EO864" s="137">
        <v>43618</v>
      </c>
      <c r="EP864" s="251">
        <f t="shared" si="48"/>
        <v>0</v>
      </c>
    </row>
    <row r="865" spans="144:146" ht="18.75" hidden="1" customHeight="1">
      <c r="EN865" s="245">
        <f t="shared" si="49"/>
        <v>0</v>
      </c>
      <c r="EO865" s="137">
        <v>43625</v>
      </c>
      <c r="EP865" s="251">
        <f t="shared" si="48"/>
        <v>0</v>
      </c>
    </row>
    <row r="866" spans="144:146" ht="18.75" hidden="1" customHeight="1">
      <c r="EN866" s="245">
        <f t="shared" si="49"/>
        <v>0</v>
      </c>
      <c r="EO866" s="137">
        <v>43632</v>
      </c>
      <c r="EP866" s="251">
        <f t="shared" si="48"/>
        <v>0</v>
      </c>
    </row>
    <row r="867" spans="144:146" ht="18.75" hidden="1" customHeight="1">
      <c r="EN867" s="245">
        <f t="shared" si="49"/>
        <v>0</v>
      </c>
      <c r="EO867" s="137">
        <v>43639</v>
      </c>
      <c r="EP867" s="251">
        <f t="shared" si="48"/>
        <v>0</v>
      </c>
    </row>
    <row r="868" spans="144:146" ht="18.75" hidden="1" customHeight="1">
      <c r="EN868" s="245">
        <f t="shared" si="49"/>
        <v>0</v>
      </c>
      <c r="EO868" s="137">
        <v>43646</v>
      </c>
      <c r="EP868" s="251">
        <f t="shared" si="48"/>
        <v>0</v>
      </c>
    </row>
    <row r="869" spans="144:146" ht="18.75" hidden="1" customHeight="1">
      <c r="EN869" s="245">
        <f t="shared" si="49"/>
        <v>0</v>
      </c>
      <c r="EO869" s="137">
        <v>43653</v>
      </c>
      <c r="EP869" s="251">
        <f t="shared" si="48"/>
        <v>0</v>
      </c>
    </row>
    <row r="870" spans="144:146" ht="18.75" hidden="1" customHeight="1">
      <c r="EN870" s="245">
        <f t="shared" si="49"/>
        <v>0</v>
      </c>
      <c r="EO870" s="137">
        <v>43660</v>
      </c>
      <c r="EP870" s="251">
        <f t="shared" si="48"/>
        <v>0</v>
      </c>
    </row>
    <row r="871" spans="144:146" ht="18.75" hidden="1" customHeight="1">
      <c r="EN871" s="245">
        <f t="shared" si="49"/>
        <v>0</v>
      </c>
      <c r="EO871" s="137">
        <v>43667</v>
      </c>
      <c r="EP871" s="251">
        <f t="shared" si="48"/>
        <v>0</v>
      </c>
    </row>
    <row r="872" spans="144:146" ht="18.75" hidden="1" customHeight="1">
      <c r="EN872" s="245">
        <f t="shared" si="49"/>
        <v>0</v>
      </c>
      <c r="EO872" s="137">
        <v>43674</v>
      </c>
      <c r="EP872" s="251">
        <f t="shared" si="48"/>
        <v>0</v>
      </c>
    </row>
    <row r="873" spans="144:146" ht="18.75" hidden="1" customHeight="1">
      <c r="EN873" s="245">
        <f t="shared" si="49"/>
        <v>0</v>
      </c>
      <c r="EO873" s="137">
        <v>43681</v>
      </c>
      <c r="EP873" s="251">
        <f t="shared" si="48"/>
        <v>0</v>
      </c>
    </row>
    <row r="874" spans="144:146" ht="18.75" hidden="1" customHeight="1">
      <c r="EN874" s="245">
        <f t="shared" si="49"/>
        <v>0</v>
      </c>
      <c r="EO874" s="137">
        <v>43688</v>
      </c>
      <c r="EP874" s="251">
        <f t="shared" si="48"/>
        <v>0</v>
      </c>
    </row>
    <row r="875" spans="144:146" ht="18.75" hidden="1" customHeight="1">
      <c r="EN875" s="245">
        <f t="shared" si="49"/>
        <v>0</v>
      </c>
      <c r="EO875" s="137">
        <v>43695</v>
      </c>
      <c r="EP875" s="251">
        <f t="shared" si="48"/>
        <v>0</v>
      </c>
    </row>
    <row r="876" spans="144:146" ht="18.75" hidden="1" customHeight="1">
      <c r="EN876" s="245">
        <f t="shared" si="49"/>
        <v>0</v>
      </c>
      <c r="EO876" s="137">
        <v>43702</v>
      </c>
      <c r="EP876" s="251">
        <f t="shared" si="48"/>
        <v>0</v>
      </c>
    </row>
    <row r="877" spans="144:146" ht="18.75" hidden="1" customHeight="1">
      <c r="EN877" s="245">
        <f t="shared" si="49"/>
        <v>0</v>
      </c>
      <c r="EO877" s="137">
        <v>43709</v>
      </c>
      <c r="EP877" s="251">
        <f t="shared" si="48"/>
        <v>0</v>
      </c>
    </row>
    <row r="878" spans="144:146" ht="18.75" hidden="1" customHeight="1">
      <c r="EN878" s="245">
        <f t="shared" si="49"/>
        <v>0</v>
      </c>
      <c r="EO878" s="137">
        <v>43716</v>
      </c>
      <c r="EP878" s="251">
        <f t="shared" si="48"/>
        <v>0</v>
      </c>
    </row>
    <row r="879" spans="144:146" ht="18.75" hidden="1" customHeight="1">
      <c r="EN879" s="245">
        <f t="shared" si="49"/>
        <v>0</v>
      </c>
      <c r="EO879" s="137">
        <v>43723</v>
      </c>
      <c r="EP879" s="251">
        <f t="shared" ref="EP879:EP942" si="50">IF(EN879=EO879,2,0)</f>
        <v>0</v>
      </c>
    </row>
    <row r="880" spans="144:146" ht="18.75" hidden="1" customHeight="1">
      <c r="EN880" s="245">
        <f t="shared" ref="EN880:EN943" si="51">EN879</f>
        <v>0</v>
      </c>
      <c r="EO880" s="137">
        <v>43730</v>
      </c>
      <c r="EP880" s="251">
        <f t="shared" si="50"/>
        <v>0</v>
      </c>
    </row>
    <row r="881" spans="144:146" ht="18.75" hidden="1" customHeight="1">
      <c r="EN881" s="245">
        <f t="shared" si="51"/>
        <v>0</v>
      </c>
      <c r="EO881" s="137">
        <v>43737</v>
      </c>
      <c r="EP881" s="251">
        <f t="shared" si="50"/>
        <v>0</v>
      </c>
    </row>
    <row r="882" spans="144:146" ht="18.75" hidden="1" customHeight="1">
      <c r="EN882" s="245">
        <f t="shared" si="51"/>
        <v>0</v>
      </c>
      <c r="EO882" s="137">
        <v>43744</v>
      </c>
      <c r="EP882" s="251">
        <f t="shared" si="50"/>
        <v>0</v>
      </c>
    </row>
    <row r="883" spans="144:146" ht="18.75" hidden="1" customHeight="1">
      <c r="EN883" s="245">
        <f t="shared" si="51"/>
        <v>0</v>
      </c>
      <c r="EO883" s="137">
        <v>43751</v>
      </c>
      <c r="EP883" s="251">
        <f t="shared" si="50"/>
        <v>0</v>
      </c>
    </row>
    <row r="884" spans="144:146" ht="18.75" hidden="1" customHeight="1">
      <c r="EN884" s="245">
        <f t="shared" si="51"/>
        <v>0</v>
      </c>
      <c r="EO884" s="137">
        <v>43758</v>
      </c>
      <c r="EP884" s="251">
        <f t="shared" si="50"/>
        <v>0</v>
      </c>
    </row>
    <row r="885" spans="144:146" ht="18.75" hidden="1" customHeight="1">
      <c r="EN885" s="245">
        <f t="shared" si="51"/>
        <v>0</v>
      </c>
      <c r="EO885" s="137">
        <v>43765</v>
      </c>
      <c r="EP885" s="251">
        <f t="shared" si="50"/>
        <v>0</v>
      </c>
    </row>
    <row r="886" spans="144:146" ht="18.75" hidden="1" customHeight="1">
      <c r="EN886" s="245">
        <f t="shared" si="51"/>
        <v>0</v>
      </c>
      <c r="EO886" s="137">
        <v>43772</v>
      </c>
      <c r="EP886" s="251">
        <f t="shared" si="50"/>
        <v>0</v>
      </c>
    </row>
    <row r="887" spans="144:146" ht="18.75" hidden="1" customHeight="1">
      <c r="EN887" s="245">
        <f t="shared" si="51"/>
        <v>0</v>
      </c>
      <c r="EO887" s="137">
        <v>43779</v>
      </c>
      <c r="EP887" s="251">
        <f t="shared" si="50"/>
        <v>0</v>
      </c>
    </row>
    <row r="888" spans="144:146" ht="18.75" hidden="1" customHeight="1">
      <c r="EN888" s="245">
        <f t="shared" si="51"/>
        <v>0</v>
      </c>
      <c r="EO888" s="137">
        <v>43786</v>
      </c>
      <c r="EP888" s="251">
        <f t="shared" si="50"/>
        <v>0</v>
      </c>
    </row>
    <row r="889" spans="144:146" ht="18.75" hidden="1" customHeight="1">
      <c r="EN889" s="245">
        <f t="shared" si="51"/>
        <v>0</v>
      </c>
      <c r="EO889" s="137">
        <v>43793</v>
      </c>
      <c r="EP889" s="251">
        <f t="shared" si="50"/>
        <v>0</v>
      </c>
    </row>
    <row r="890" spans="144:146" ht="18.75" hidden="1" customHeight="1">
      <c r="EN890" s="245">
        <f t="shared" si="51"/>
        <v>0</v>
      </c>
      <c r="EO890" s="137">
        <v>43800</v>
      </c>
      <c r="EP890" s="251">
        <f t="shared" si="50"/>
        <v>0</v>
      </c>
    </row>
    <row r="891" spans="144:146" ht="18.75" hidden="1" customHeight="1">
      <c r="EN891" s="245">
        <f t="shared" si="51"/>
        <v>0</v>
      </c>
      <c r="EO891" s="137">
        <v>43807</v>
      </c>
      <c r="EP891" s="251">
        <f t="shared" si="50"/>
        <v>0</v>
      </c>
    </row>
    <row r="892" spans="144:146" ht="18.75" hidden="1" customHeight="1">
      <c r="EN892" s="245">
        <f t="shared" si="51"/>
        <v>0</v>
      </c>
      <c r="EO892" s="137">
        <v>43814</v>
      </c>
      <c r="EP892" s="251">
        <f t="shared" si="50"/>
        <v>0</v>
      </c>
    </row>
    <row r="893" spans="144:146" ht="18.75" hidden="1" customHeight="1">
      <c r="EN893" s="245">
        <f t="shared" si="51"/>
        <v>0</v>
      </c>
      <c r="EO893" s="137">
        <v>43821</v>
      </c>
      <c r="EP893" s="251">
        <f t="shared" si="50"/>
        <v>0</v>
      </c>
    </row>
    <row r="894" spans="144:146" ht="18.75" hidden="1" customHeight="1">
      <c r="EN894" s="245">
        <f t="shared" si="51"/>
        <v>0</v>
      </c>
      <c r="EO894" s="137">
        <v>43828</v>
      </c>
      <c r="EP894" s="251">
        <f t="shared" si="50"/>
        <v>0</v>
      </c>
    </row>
    <row r="895" spans="144:146" ht="18.75" hidden="1" customHeight="1">
      <c r="EN895" s="245">
        <f t="shared" si="51"/>
        <v>0</v>
      </c>
      <c r="EO895" s="137">
        <v>43835</v>
      </c>
      <c r="EP895" s="251">
        <f t="shared" si="50"/>
        <v>0</v>
      </c>
    </row>
    <row r="896" spans="144:146" ht="18.75" hidden="1" customHeight="1">
      <c r="EN896" s="245">
        <f t="shared" si="51"/>
        <v>0</v>
      </c>
      <c r="EO896" s="137">
        <v>43842</v>
      </c>
      <c r="EP896" s="251">
        <f t="shared" si="50"/>
        <v>0</v>
      </c>
    </row>
    <row r="897" spans="144:146" ht="18.75" hidden="1" customHeight="1">
      <c r="EN897" s="245">
        <f t="shared" si="51"/>
        <v>0</v>
      </c>
      <c r="EO897" s="137">
        <v>43849</v>
      </c>
      <c r="EP897" s="251">
        <f t="shared" si="50"/>
        <v>0</v>
      </c>
    </row>
    <row r="898" spans="144:146" ht="18.75" hidden="1" customHeight="1">
      <c r="EN898" s="245">
        <f t="shared" si="51"/>
        <v>0</v>
      </c>
      <c r="EO898" s="137">
        <v>43856</v>
      </c>
      <c r="EP898" s="251">
        <f t="shared" si="50"/>
        <v>0</v>
      </c>
    </row>
    <row r="899" spans="144:146" ht="18.75" hidden="1" customHeight="1">
      <c r="EN899" s="245">
        <f t="shared" si="51"/>
        <v>0</v>
      </c>
      <c r="EO899" s="137">
        <v>43863</v>
      </c>
      <c r="EP899" s="251">
        <f t="shared" si="50"/>
        <v>0</v>
      </c>
    </row>
    <row r="900" spans="144:146" ht="18.75" hidden="1" customHeight="1">
      <c r="EN900" s="245">
        <f t="shared" si="51"/>
        <v>0</v>
      </c>
      <c r="EO900" s="137">
        <v>43870</v>
      </c>
      <c r="EP900" s="251">
        <f t="shared" si="50"/>
        <v>0</v>
      </c>
    </row>
    <row r="901" spans="144:146" ht="18.75" hidden="1" customHeight="1">
      <c r="EN901" s="245">
        <f t="shared" si="51"/>
        <v>0</v>
      </c>
      <c r="EO901" s="137">
        <v>43877</v>
      </c>
      <c r="EP901" s="251">
        <f t="shared" si="50"/>
        <v>0</v>
      </c>
    </row>
    <row r="902" spans="144:146" ht="18.75" hidden="1" customHeight="1">
      <c r="EN902" s="245">
        <f t="shared" si="51"/>
        <v>0</v>
      </c>
      <c r="EO902" s="137">
        <v>43884</v>
      </c>
      <c r="EP902" s="251">
        <f t="shared" si="50"/>
        <v>0</v>
      </c>
    </row>
    <row r="903" spans="144:146" ht="18.75" hidden="1" customHeight="1">
      <c r="EN903" s="245">
        <f t="shared" si="51"/>
        <v>0</v>
      </c>
      <c r="EO903" s="137">
        <v>43891</v>
      </c>
      <c r="EP903" s="251">
        <f t="shared" si="50"/>
        <v>0</v>
      </c>
    </row>
    <row r="904" spans="144:146" ht="18.75" hidden="1" customHeight="1">
      <c r="EN904" s="245">
        <f t="shared" si="51"/>
        <v>0</v>
      </c>
      <c r="EO904" s="137">
        <v>43898</v>
      </c>
      <c r="EP904" s="251">
        <f t="shared" si="50"/>
        <v>0</v>
      </c>
    </row>
    <row r="905" spans="144:146" ht="18.75" hidden="1" customHeight="1">
      <c r="EN905" s="245">
        <f t="shared" si="51"/>
        <v>0</v>
      </c>
      <c r="EO905" s="137">
        <v>43905</v>
      </c>
      <c r="EP905" s="251">
        <f t="shared" si="50"/>
        <v>0</v>
      </c>
    </row>
    <row r="906" spans="144:146" ht="18.75" hidden="1" customHeight="1">
      <c r="EN906" s="245">
        <f t="shared" si="51"/>
        <v>0</v>
      </c>
      <c r="EO906" s="137">
        <v>43912</v>
      </c>
      <c r="EP906" s="251">
        <f t="shared" si="50"/>
        <v>0</v>
      </c>
    </row>
    <row r="907" spans="144:146" ht="18.75" hidden="1" customHeight="1">
      <c r="EN907" s="245">
        <f t="shared" si="51"/>
        <v>0</v>
      </c>
      <c r="EO907" s="137">
        <v>43919</v>
      </c>
      <c r="EP907" s="251">
        <f t="shared" si="50"/>
        <v>0</v>
      </c>
    </row>
    <row r="908" spans="144:146" ht="18.75" hidden="1" customHeight="1">
      <c r="EN908" s="245">
        <f t="shared" si="51"/>
        <v>0</v>
      </c>
      <c r="EO908" s="137">
        <v>43926</v>
      </c>
      <c r="EP908" s="251">
        <f t="shared" si="50"/>
        <v>0</v>
      </c>
    </row>
    <row r="909" spans="144:146" ht="18.75" hidden="1" customHeight="1">
      <c r="EN909" s="245">
        <f t="shared" si="51"/>
        <v>0</v>
      </c>
      <c r="EO909" s="137">
        <v>43933</v>
      </c>
      <c r="EP909" s="251">
        <f t="shared" si="50"/>
        <v>0</v>
      </c>
    </row>
    <row r="910" spans="144:146" ht="18.75" hidden="1" customHeight="1">
      <c r="EN910" s="245">
        <f t="shared" si="51"/>
        <v>0</v>
      </c>
      <c r="EO910" s="137">
        <v>43940</v>
      </c>
      <c r="EP910" s="251">
        <f t="shared" si="50"/>
        <v>0</v>
      </c>
    </row>
    <row r="911" spans="144:146" ht="18.75" hidden="1" customHeight="1">
      <c r="EN911" s="245">
        <f t="shared" si="51"/>
        <v>0</v>
      </c>
      <c r="EO911" s="137">
        <v>43947</v>
      </c>
      <c r="EP911" s="251">
        <f t="shared" si="50"/>
        <v>0</v>
      </c>
    </row>
    <row r="912" spans="144:146" ht="18.75" hidden="1" customHeight="1">
      <c r="EN912" s="245">
        <f t="shared" si="51"/>
        <v>0</v>
      </c>
      <c r="EO912" s="137">
        <v>43954</v>
      </c>
      <c r="EP912" s="251">
        <f t="shared" si="50"/>
        <v>0</v>
      </c>
    </row>
    <row r="913" spans="144:146" ht="18.75" hidden="1" customHeight="1">
      <c r="EN913" s="245">
        <f t="shared" si="51"/>
        <v>0</v>
      </c>
      <c r="EO913" s="137">
        <v>43961</v>
      </c>
      <c r="EP913" s="251">
        <f t="shared" si="50"/>
        <v>0</v>
      </c>
    </row>
    <row r="914" spans="144:146" ht="18.75" hidden="1" customHeight="1">
      <c r="EN914" s="245">
        <f t="shared" si="51"/>
        <v>0</v>
      </c>
      <c r="EO914" s="137">
        <v>43968</v>
      </c>
      <c r="EP914" s="251">
        <f t="shared" si="50"/>
        <v>0</v>
      </c>
    </row>
    <row r="915" spans="144:146" ht="18.75" hidden="1" customHeight="1">
      <c r="EN915" s="245">
        <f t="shared" si="51"/>
        <v>0</v>
      </c>
      <c r="EO915" s="137">
        <v>43975</v>
      </c>
      <c r="EP915" s="251">
        <f t="shared" si="50"/>
        <v>0</v>
      </c>
    </row>
    <row r="916" spans="144:146" ht="18.75" hidden="1" customHeight="1">
      <c r="EN916" s="245">
        <f t="shared" si="51"/>
        <v>0</v>
      </c>
      <c r="EO916" s="137">
        <v>43982</v>
      </c>
      <c r="EP916" s="251">
        <f t="shared" si="50"/>
        <v>0</v>
      </c>
    </row>
    <row r="917" spans="144:146" ht="18.75" hidden="1" customHeight="1">
      <c r="EN917" s="245">
        <f t="shared" si="51"/>
        <v>0</v>
      </c>
      <c r="EO917" s="137">
        <v>43989</v>
      </c>
      <c r="EP917" s="251">
        <f t="shared" si="50"/>
        <v>0</v>
      </c>
    </row>
    <row r="918" spans="144:146" ht="18.75" hidden="1" customHeight="1">
      <c r="EN918" s="245">
        <f t="shared" si="51"/>
        <v>0</v>
      </c>
      <c r="EO918" s="137">
        <v>43996</v>
      </c>
      <c r="EP918" s="251">
        <f t="shared" si="50"/>
        <v>0</v>
      </c>
    </row>
    <row r="919" spans="144:146" ht="18.75" hidden="1" customHeight="1">
      <c r="EN919" s="245">
        <f t="shared" si="51"/>
        <v>0</v>
      </c>
      <c r="EO919" s="137">
        <v>44003</v>
      </c>
      <c r="EP919" s="251">
        <f t="shared" si="50"/>
        <v>0</v>
      </c>
    </row>
    <row r="920" spans="144:146" ht="18.75" hidden="1" customHeight="1">
      <c r="EN920" s="245">
        <f t="shared" si="51"/>
        <v>0</v>
      </c>
      <c r="EO920" s="137">
        <v>44010</v>
      </c>
      <c r="EP920" s="251">
        <f t="shared" si="50"/>
        <v>0</v>
      </c>
    </row>
    <row r="921" spans="144:146" ht="18.75" hidden="1" customHeight="1">
      <c r="EN921" s="245">
        <f t="shared" si="51"/>
        <v>0</v>
      </c>
      <c r="EO921" s="137">
        <v>44017</v>
      </c>
      <c r="EP921" s="251">
        <f t="shared" si="50"/>
        <v>0</v>
      </c>
    </row>
    <row r="922" spans="144:146" ht="18.75" hidden="1" customHeight="1">
      <c r="EN922" s="245">
        <f t="shared" si="51"/>
        <v>0</v>
      </c>
      <c r="EO922" s="137">
        <v>44024</v>
      </c>
      <c r="EP922" s="251">
        <f t="shared" si="50"/>
        <v>0</v>
      </c>
    </row>
    <row r="923" spans="144:146" ht="18.75" hidden="1" customHeight="1">
      <c r="EN923" s="245">
        <f t="shared" si="51"/>
        <v>0</v>
      </c>
      <c r="EO923" s="137">
        <v>44031</v>
      </c>
      <c r="EP923" s="251">
        <f t="shared" si="50"/>
        <v>0</v>
      </c>
    </row>
    <row r="924" spans="144:146" ht="18.75" hidden="1" customHeight="1">
      <c r="EN924" s="245">
        <f t="shared" si="51"/>
        <v>0</v>
      </c>
      <c r="EO924" s="137">
        <v>44038</v>
      </c>
      <c r="EP924" s="251">
        <f t="shared" si="50"/>
        <v>0</v>
      </c>
    </row>
    <row r="925" spans="144:146" ht="18.75" hidden="1" customHeight="1">
      <c r="EN925" s="245">
        <f t="shared" si="51"/>
        <v>0</v>
      </c>
      <c r="EO925" s="137">
        <v>44045</v>
      </c>
      <c r="EP925" s="251">
        <f t="shared" si="50"/>
        <v>0</v>
      </c>
    </row>
    <row r="926" spans="144:146" ht="18.75" hidden="1" customHeight="1">
      <c r="EN926" s="245">
        <f t="shared" si="51"/>
        <v>0</v>
      </c>
      <c r="EO926" s="137">
        <v>44052</v>
      </c>
      <c r="EP926" s="251">
        <f t="shared" si="50"/>
        <v>0</v>
      </c>
    </row>
    <row r="927" spans="144:146" ht="18.75" hidden="1" customHeight="1">
      <c r="EN927" s="245">
        <f t="shared" si="51"/>
        <v>0</v>
      </c>
      <c r="EO927" s="137">
        <v>44059</v>
      </c>
      <c r="EP927" s="251">
        <f t="shared" si="50"/>
        <v>0</v>
      </c>
    </row>
    <row r="928" spans="144:146" ht="18.75" hidden="1" customHeight="1">
      <c r="EN928" s="245">
        <f t="shared" si="51"/>
        <v>0</v>
      </c>
      <c r="EO928" s="137">
        <v>44066</v>
      </c>
      <c r="EP928" s="251">
        <f t="shared" si="50"/>
        <v>0</v>
      </c>
    </row>
    <row r="929" spans="144:146" ht="18.75" hidden="1" customHeight="1">
      <c r="EN929" s="245">
        <f t="shared" si="51"/>
        <v>0</v>
      </c>
      <c r="EO929" s="137">
        <v>44073</v>
      </c>
      <c r="EP929" s="251">
        <f t="shared" si="50"/>
        <v>0</v>
      </c>
    </row>
    <row r="930" spans="144:146" ht="18.75" hidden="1" customHeight="1">
      <c r="EN930" s="245">
        <f t="shared" si="51"/>
        <v>0</v>
      </c>
      <c r="EO930" s="137">
        <v>44080</v>
      </c>
      <c r="EP930" s="251">
        <f t="shared" si="50"/>
        <v>0</v>
      </c>
    </row>
    <row r="931" spans="144:146" ht="18.75" hidden="1" customHeight="1">
      <c r="EN931" s="245">
        <f t="shared" si="51"/>
        <v>0</v>
      </c>
      <c r="EO931" s="137">
        <v>44087</v>
      </c>
      <c r="EP931" s="251">
        <f t="shared" si="50"/>
        <v>0</v>
      </c>
    </row>
    <row r="932" spans="144:146" ht="18.75" hidden="1" customHeight="1">
      <c r="EN932" s="245">
        <f t="shared" si="51"/>
        <v>0</v>
      </c>
      <c r="EO932" s="137">
        <v>44094</v>
      </c>
      <c r="EP932" s="251">
        <f t="shared" si="50"/>
        <v>0</v>
      </c>
    </row>
    <row r="933" spans="144:146" ht="18.75" hidden="1" customHeight="1">
      <c r="EN933" s="245">
        <f t="shared" si="51"/>
        <v>0</v>
      </c>
      <c r="EO933" s="137">
        <v>44101</v>
      </c>
      <c r="EP933" s="251">
        <f t="shared" si="50"/>
        <v>0</v>
      </c>
    </row>
    <row r="934" spans="144:146" ht="18.75" hidden="1" customHeight="1">
      <c r="EN934" s="245">
        <f t="shared" si="51"/>
        <v>0</v>
      </c>
      <c r="EO934" s="137">
        <v>44108</v>
      </c>
      <c r="EP934" s="251">
        <f t="shared" si="50"/>
        <v>0</v>
      </c>
    </row>
    <row r="935" spans="144:146" ht="18.75" hidden="1" customHeight="1">
      <c r="EN935" s="245">
        <f t="shared" si="51"/>
        <v>0</v>
      </c>
      <c r="EO935" s="137">
        <v>44115</v>
      </c>
      <c r="EP935" s="251">
        <f t="shared" si="50"/>
        <v>0</v>
      </c>
    </row>
    <row r="936" spans="144:146" ht="18.75" hidden="1" customHeight="1">
      <c r="EN936" s="245">
        <f t="shared" si="51"/>
        <v>0</v>
      </c>
      <c r="EO936" s="137">
        <v>44122</v>
      </c>
      <c r="EP936" s="251">
        <f t="shared" si="50"/>
        <v>0</v>
      </c>
    </row>
    <row r="937" spans="144:146" ht="18.75" hidden="1" customHeight="1">
      <c r="EN937" s="245">
        <f t="shared" si="51"/>
        <v>0</v>
      </c>
      <c r="EO937" s="137">
        <v>44129</v>
      </c>
      <c r="EP937" s="251">
        <f t="shared" si="50"/>
        <v>0</v>
      </c>
    </row>
    <row r="938" spans="144:146" ht="18.75" hidden="1" customHeight="1">
      <c r="EN938" s="245">
        <f t="shared" si="51"/>
        <v>0</v>
      </c>
      <c r="EO938" s="137">
        <v>44136</v>
      </c>
      <c r="EP938" s="251">
        <f t="shared" si="50"/>
        <v>0</v>
      </c>
    </row>
    <row r="939" spans="144:146" ht="18.75" hidden="1" customHeight="1">
      <c r="EN939" s="245">
        <f t="shared" si="51"/>
        <v>0</v>
      </c>
      <c r="EO939" s="137">
        <v>44143</v>
      </c>
      <c r="EP939" s="251">
        <f t="shared" si="50"/>
        <v>0</v>
      </c>
    </row>
    <row r="940" spans="144:146" ht="18.75" hidden="1" customHeight="1">
      <c r="EN940" s="245">
        <f t="shared" si="51"/>
        <v>0</v>
      </c>
      <c r="EO940" s="137">
        <v>44150</v>
      </c>
      <c r="EP940" s="251">
        <f t="shared" si="50"/>
        <v>0</v>
      </c>
    </row>
    <row r="941" spans="144:146" ht="18.75" hidden="1" customHeight="1">
      <c r="EN941" s="245">
        <f t="shared" si="51"/>
        <v>0</v>
      </c>
      <c r="EO941" s="137">
        <v>44157</v>
      </c>
      <c r="EP941" s="251">
        <f t="shared" si="50"/>
        <v>0</v>
      </c>
    </row>
    <row r="942" spans="144:146" ht="18.75" hidden="1" customHeight="1">
      <c r="EN942" s="245">
        <f t="shared" si="51"/>
        <v>0</v>
      </c>
      <c r="EO942" s="137">
        <v>44164</v>
      </c>
      <c r="EP942" s="251">
        <f t="shared" si="50"/>
        <v>0</v>
      </c>
    </row>
    <row r="943" spans="144:146" ht="18.75" hidden="1" customHeight="1">
      <c r="EN943" s="245">
        <f t="shared" si="51"/>
        <v>0</v>
      </c>
      <c r="EO943" s="137">
        <v>44171</v>
      </c>
      <c r="EP943" s="251">
        <f t="shared" ref="EP943:EP1006" si="52">IF(EN943=EO943,2,0)</f>
        <v>0</v>
      </c>
    </row>
    <row r="944" spans="144:146" ht="18.75" hidden="1" customHeight="1">
      <c r="EN944" s="245">
        <f t="shared" ref="EN944:EN1007" si="53">EN943</f>
        <v>0</v>
      </c>
      <c r="EO944" s="137">
        <v>44178</v>
      </c>
      <c r="EP944" s="251">
        <f t="shared" si="52"/>
        <v>0</v>
      </c>
    </row>
    <row r="945" spans="144:146" ht="18.75" hidden="1" customHeight="1">
      <c r="EN945" s="245">
        <f t="shared" si="53"/>
        <v>0</v>
      </c>
      <c r="EO945" s="137">
        <v>44185</v>
      </c>
      <c r="EP945" s="251">
        <f t="shared" si="52"/>
        <v>0</v>
      </c>
    </row>
    <row r="946" spans="144:146" ht="18.75" hidden="1" customHeight="1">
      <c r="EN946" s="245">
        <f t="shared" si="53"/>
        <v>0</v>
      </c>
      <c r="EO946" s="137">
        <v>44192</v>
      </c>
      <c r="EP946" s="251">
        <f t="shared" si="52"/>
        <v>0</v>
      </c>
    </row>
    <row r="947" spans="144:146" ht="18.75" hidden="1" customHeight="1">
      <c r="EN947" s="245">
        <f t="shared" si="53"/>
        <v>0</v>
      </c>
      <c r="EO947" s="137">
        <v>44199</v>
      </c>
      <c r="EP947" s="251">
        <f t="shared" si="52"/>
        <v>0</v>
      </c>
    </row>
    <row r="948" spans="144:146" ht="18.75" hidden="1" customHeight="1">
      <c r="EN948" s="245">
        <f t="shared" si="53"/>
        <v>0</v>
      </c>
      <c r="EO948" s="137">
        <v>44206</v>
      </c>
      <c r="EP948" s="251">
        <f t="shared" si="52"/>
        <v>0</v>
      </c>
    </row>
    <row r="949" spans="144:146" ht="18.75" hidden="1" customHeight="1">
      <c r="EN949" s="245">
        <f t="shared" si="53"/>
        <v>0</v>
      </c>
      <c r="EO949" s="137">
        <v>44213</v>
      </c>
      <c r="EP949" s="251">
        <f t="shared" si="52"/>
        <v>0</v>
      </c>
    </row>
    <row r="950" spans="144:146" ht="18.75" hidden="1" customHeight="1">
      <c r="EN950" s="245">
        <f t="shared" si="53"/>
        <v>0</v>
      </c>
      <c r="EO950" s="137">
        <v>44220</v>
      </c>
      <c r="EP950" s="251">
        <f t="shared" si="52"/>
        <v>0</v>
      </c>
    </row>
    <row r="951" spans="144:146" ht="18.75" hidden="1" customHeight="1">
      <c r="EN951" s="245">
        <f t="shared" si="53"/>
        <v>0</v>
      </c>
      <c r="EO951" s="137">
        <v>44227</v>
      </c>
      <c r="EP951" s="251">
        <f t="shared" si="52"/>
        <v>0</v>
      </c>
    </row>
    <row r="952" spans="144:146" ht="18.75" hidden="1" customHeight="1">
      <c r="EN952" s="245">
        <f t="shared" si="53"/>
        <v>0</v>
      </c>
      <c r="EO952" s="137">
        <v>44234</v>
      </c>
      <c r="EP952" s="251">
        <f t="shared" si="52"/>
        <v>0</v>
      </c>
    </row>
    <row r="953" spans="144:146" ht="18.75" hidden="1" customHeight="1">
      <c r="EN953" s="245">
        <f t="shared" si="53"/>
        <v>0</v>
      </c>
      <c r="EO953" s="137">
        <v>44241</v>
      </c>
      <c r="EP953" s="251">
        <f t="shared" si="52"/>
        <v>0</v>
      </c>
    </row>
    <row r="954" spans="144:146" ht="18.75" hidden="1" customHeight="1">
      <c r="EN954" s="245">
        <f t="shared" si="53"/>
        <v>0</v>
      </c>
      <c r="EO954" s="137">
        <v>44248</v>
      </c>
      <c r="EP954" s="251">
        <f t="shared" si="52"/>
        <v>0</v>
      </c>
    </row>
    <row r="955" spans="144:146" ht="18.75" hidden="1" customHeight="1">
      <c r="EN955" s="245">
        <f t="shared" si="53"/>
        <v>0</v>
      </c>
      <c r="EO955" s="137">
        <v>44255</v>
      </c>
      <c r="EP955" s="251">
        <f t="shared" si="52"/>
        <v>0</v>
      </c>
    </row>
    <row r="956" spans="144:146" ht="18.75" hidden="1" customHeight="1">
      <c r="EN956" s="245">
        <f t="shared" si="53"/>
        <v>0</v>
      </c>
      <c r="EO956" s="137">
        <v>44262</v>
      </c>
      <c r="EP956" s="251">
        <f t="shared" si="52"/>
        <v>0</v>
      </c>
    </row>
    <row r="957" spans="144:146" ht="18.75" hidden="1" customHeight="1">
      <c r="EN957" s="245">
        <f t="shared" si="53"/>
        <v>0</v>
      </c>
      <c r="EO957" s="137">
        <v>44269</v>
      </c>
      <c r="EP957" s="251">
        <f t="shared" si="52"/>
        <v>0</v>
      </c>
    </row>
    <row r="958" spans="144:146" ht="18.75" hidden="1" customHeight="1">
      <c r="EN958" s="245">
        <f t="shared" si="53"/>
        <v>0</v>
      </c>
      <c r="EO958" s="137">
        <v>44276</v>
      </c>
      <c r="EP958" s="251">
        <f t="shared" si="52"/>
        <v>0</v>
      </c>
    </row>
    <row r="959" spans="144:146" ht="18.75" hidden="1" customHeight="1">
      <c r="EN959" s="245">
        <f t="shared" si="53"/>
        <v>0</v>
      </c>
      <c r="EO959" s="137">
        <v>44283</v>
      </c>
      <c r="EP959" s="251">
        <f t="shared" si="52"/>
        <v>0</v>
      </c>
    </row>
    <row r="960" spans="144:146" ht="18.75" hidden="1" customHeight="1">
      <c r="EN960" s="245">
        <f t="shared" si="53"/>
        <v>0</v>
      </c>
      <c r="EO960" s="137">
        <v>44290</v>
      </c>
      <c r="EP960" s="251">
        <f t="shared" si="52"/>
        <v>0</v>
      </c>
    </row>
    <row r="961" spans="144:146" ht="18.75" hidden="1" customHeight="1">
      <c r="EN961" s="245">
        <f t="shared" si="53"/>
        <v>0</v>
      </c>
      <c r="EO961" s="137">
        <v>44297</v>
      </c>
      <c r="EP961" s="251">
        <f t="shared" si="52"/>
        <v>0</v>
      </c>
    </row>
    <row r="962" spans="144:146" ht="18.75" hidden="1" customHeight="1">
      <c r="EN962" s="245">
        <f t="shared" si="53"/>
        <v>0</v>
      </c>
      <c r="EO962" s="137">
        <v>44304</v>
      </c>
      <c r="EP962" s="251">
        <f t="shared" si="52"/>
        <v>0</v>
      </c>
    </row>
    <row r="963" spans="144:146" ht="18.75" hidden="1" customHeight="1">
      <c r="EN963" s="245">
        <f t="shared" si="53"/>
        <v>0</v>
      </c>
      <c r="EO963" s="137">
        <v>44311</v>
      </c>
      <c r="EP963" s="251">
        <f t="shared" si="52"/>
        <v>0</v>
      </c>
    </row>
    <row r="964" spans="144:146" ht="18.75" hidden="1" customHeight="1">
      <c r="EN964" s="245">
        <f t="shared" si="53"/>
        <v>0</v>
      </c>
      <c r="EO964" s="137">
        <v>44318</v>
      </c>
      <c r="EP964" s="251">
        <f t="shared" si="52"/>
        <v>0</v>
      </c>
    </row>
    <row r="965" spans="144:146" ht="18.75" hidden="1" customHeight="1">
      <c r="EN965" s="245">
        <f t="shared" si="53"/>
        <v>0</v>
      </c>
      <c r="EO965" s="137">
        <v>44325</v>
      </c>
      <c r="EP965" s="251">
        <f t="shared" si="52"/>
        <v>0</v>
      </c>
    </row>
    <row r="966" spans="144:146" ht="18.75" hidden="1" customHeight="1">
      <c r="EN966" s="245">
        <f t="shared" si="53"/>
        <v>0</v>
      </c>
      <c r="EO966" s="137">
        <v>44332</v>
      </c>
      <c r="EP966" s="251">
        <f t="shared" si="52"/>
        <v>0</v>
      </c>
    </row>
    <row r="967" spans="144:146" ht="18.75" hidden="1" customHeight="1">
      <c r="EN967" s="245">
        <f t="shared" si="53"/>
        <v>0</v>
      </c>
      <c r="EO967" s="137">
        <v>44339</v>
      </c>
      <c r="EP967" s="251">
        <f t="shared" si="52"/>
        <v>0</v>
      </c>
    </row>
    <row r="968" spans="144:146" ht="18.75" hidden="1" customHeight="1">
      <c r="EN968" s="245">
        <f t="shared" si="53"/>
        <v>0</v>
      </c>
      <c r="EO968" s="137">
        <v>44346</v>
      </c>
      <c r="EP968" s="251">
        <f t="shared" si="52"/>
        <v>0</v>
      </c>
    </row>
    <row r="969" spans="144:146" ht="18.75" hidden="1" customHeight="1">
      <c r="EN969" s="245">
        <f t="shared" si="53"/>
        <v>0</v>
      </c>
      <c r="EO969" s="137">
        <v>44353</v>
      </c>
      <c r="EP969" s="251">
        <f t="shared" si="52"/>
        <v>0</v>
      </c>
    </row>
    <row r="970" spans="144:146" ht="18.75" hidden="1" customHeight="1">
      <c r="EN970" s="245">
        <f t="shared" si="53"/>
        <v>0</v>
      </c>
      <c r="EO970" s="137">
        <v>44360</v>
      </c>
      <c r="EP970" s="251">
        <f t="shared" si="52"/>
        <v>0</v>
      </c>
    </row>
    <row r="971" spans="144:146" ht="18.75" hidden="1" customHeight="1">
      <c r="EN971" s="245">
        <f t="shared" si="53"/>
        <v>0</v>
      </c>
      <c r="EO971" s="137">
        <v>44367</v>
      </c>
      <c r="EP971" s="251">
        <f t="shared" si="52"/>
        <v>0</v>
      </c>
    </row>
    <row r="972" spans="144:146" ht="18.75" hidden="1" customHeight="1">
      <c r="EN972" s="245">
        <f t="shared" si="53"/>
        <v>0</v>
      </c>
      <c r="EO972" s="137">
        <v>44374</v>
      </c>
      <c r="EP972" s="251">
        <f t="shared" si="52"/>
        <v>0</v>
      </c>
    </row>
    <row r="973" spans="144:146" ht="18.75" hidden="1" customHeight="1">
      <c r="EN973" s="245">
        <f t="shared" si="53"/>
        <v>0</v>
      </c>
      <c r="EO973" s="137">
        <v>44381</v>
      </c>
      <c r="EP973" s="251">
        <f t="shared" si="52"/>
        <v>0</v>
      </c>
    </row>
    <row r="974" spans="144:146" ht="18.75" hidden="1" customHeight="1">
      <c r="EN974" s="245">
        <f t="shared" si="53"/>
        <v>0</v>
      </c>
      <c r="EO974" s="137">
        <v>44388</v>
      </c>
      <c r="EP974" s="251">
        <f t="shared" si="52"/>
        <v>0</v>
      </c>
    </row>
    <row r="975" spans="144:146" ht="18.75" hidden="1" customHeight="1">
      <c r="EN975" s="245">
        <f t="shared" si="53"/>
        <v>0</v>
      </c>
      <c r="EO975" s="137">
        <v>44395</v>
      </c>
      <c r="EP975" s="251">
        <f t="shared" si="52"/>
        <v>0</v>
      </c>
    </row>
    <row r="976" spans="144:146" ht="18.75" hidden="1" customHeight="1">
      <c r="EN976" s="245">
        <f t="shared" si="53"/>
        <v>0</v>
      </c>
      <c r="EO976" s="137">
        <v>44402</v>
      </c>
      <c r="EP976" s="251">
        <f t="shared" si="52"/>
        <v>0</v>
      </c>
    </row>
    <row r="977" spans="144:146" ht="18.75" hidden="1" customHeight="1">
      <c r="EN977" s="245">
        <f t="shared" si="53"/>
        <v>0</v>
      </c>
      <c r="EO977" s="137">
        <v>44409</v>
      </c>
      <c r="EP977" s="251">
        <f t="shared" si="52"/>
        <v>0</v>
      </c>
    </row>
    <row r="978" spans="144:146" ht="18.75" hidden="1" customHeight="1">
      <c r="EN978" s="245">
        <f t="shared" si="53"/>
        <v>0</v>
      </c>
      <c r="EO978" s="137">
        <v>44416</v>
      </c>
      <c r="EP978" s="251">
        <f t="shared" si="52"/>
        <v>0</v>
      </c>
    </row>
    <row r="979" spans="144:146" ht="18.75" hidden="1" customHeight="1">
      <c r="EN979" s="245">
        <f t="shared" si="53"/>
        <v>0</v>
      </c>
      <c r="EO979" s="137">
        <v>44423</v>
      </c>
      <c r="EP979" s="251">
        <f t="shared" si="52"/>
        <v>0</v>
      </c>
    </row>
    <row r="980" spans="144:146" ht="18.75" hidden="1" customHeight="1">
      <c r="EN980" s="245">
        <f t="shared" si="53"/>
        <v>0</v>
      </c>
      <c r="EO980" s="137">
        <v>44430</v>
      </c>
      <c r="EP980" s="251">
        <f t="shared" si="52"/>
        <v>0</v>
      </c>
    </row>
    <row r="981" spans="144:146" ht="18.75" hidden="1" customHeight="1">
      <c r="EN981" s="245">
        <f t="shared" si="53"/>
        <v>0</v>
      </c>
      <c r="EO981" s="137">
        <v>44437</v>
      </c>
      <c r="EP981" s="251">
        <f t="shared" si="52"/>
        <v>0</v>
      </c>
    </row>
    <row r="982" spans="144:146" ht="18.75" hidden="1" customHeight="1">
      <c r="EN982" s="245">
        <f t="shared" si="53"/>
        <v>0</v>
      </c>
      <c r="EO982" s="137">
        <v>44444</v>
      </c>
      <c r="EP982" s="251">
        <f t="shared" si="52"/>
        <v>0</v>
      </c>
    </row>
    <row r="983" spans="144:146" ht="18.75" hidden="1" customHeight="1">
      <c r="EN983" s="245">
        <f t="shared" si="53"/>
        <v>0</v>
      </c>
      <c r="EO983" s="137">
        <v>44451</v>
      </c>
      <c r="EP983" s="251">
        <f t="shared" si="52"/>
        <v>0</v>
      </c>
    </row>
    <row r="984" spans="144:146" ht="18.75" hidden="1" customHeight="1">
      <c r="EN984" s="245">
        <f t="shared" si="53"/>
        <v>0</v>
      </c>
      <c r="EO984" s="137">
        <v>44458</v>
      </c>
      <c r="EP984" s="251">
        <f t="shared" si="52"/>
        <v>0</v>
      </c>
    </row>
    <row r="985" spans="144:146" ht="18.75" hidden="1" customHeight="1">
      <c r="EN985" s="245">
        <f t="shared" si="53"/>
        <v>0</v>
      </c>
      <c r="EO985" s="137">
        <v>44465</v>
      </c>
      <c r="EP985" s="251">
        <f t="shared" si="52"/>
        <v>0</v>
      </c>
    </row>
    <row r="986" spans="144:146" ht="18.75" hidden="1" customHeight="1">
      <c r="EN986" s="245">
        <f t="shared" si="53"/>
        <v>0</v>
      </c>
      <c r="EO986" s="137">
        <v>44472</v>
      </c>
      <c r="EP986" s="251">
        <f t="shared" si="52"/>
        <v>0</v>
      </c>
    </row>
    <row r="987" spans="144:146" ht="18.75" hidden="1" customHeight="1">
      <c r="EN987" s="245">
        <f t="shared" si="53"/>
        <v>0</v>
      </c>
      <c r="EO987" s="137">
        <v>44479</v>
      </c>
      <c r="EP987" s="251">
        <f t="shared" si="52"/>
        <v>0</v>
      </c>
    </row>
    <row r="988" spans="144:146" ht="18.75" hidden="1" customHeight="1">
      <c r="EN988" s="245">
        <f t="shared" si="53"/>
        <v>0</v>
      </c>
      <c r="EO988" s="137">
        <v>44486</v>
      </c>
      <c r="EP988" s="251">
        <f t="shared" si="52"/>
        <v>0</v>
      </c>
    </row>
    <row r="989" spans="144:146" ht="18.75" hidden="1" customHeight="1">
      <c r="EN989" s="245">
        <f t="shared" si="53"/>
        <v>0</v>
      </c>
      <c r="EO989" s="137">
        <v>44493</v>
      </c>
      <c r="EP989" s="251">
        <f t="shared" si="52"/>
        <v>0</v>
      </c>
    </row>
    <row r="990" spans="144:146" ht="18.75" hidden="1" customHeight="1">
      <c r="EN990" s="245">
        <f t="shared" si="53"/>
        <v>0</v>
      </c>
      <c r="EO990" s="137">
        <v>44500</v>
      </c>
      <c r="EP990" s="251">
        <f t="shared" si="52"/>
        <v>0</v>
      </c>
    </row>
    <row r="991" spans="144:146" ht="18.75" hidden="1" customHeight="1">
      <c r="EN991" s="245">
        <f t="shared" si="53"/>
        <v>0</v>
      </c>
      <c r="EO991" s="137">
        <v>44507</v>
      </c>
      <c r="EP991" s="251">
        <f t="shared" si="52"/>
        <v>0</v>
      </c>
    </row>
    <row r="992" spans="144:146" ht="18.75" hidden="1" customHeight="1">
      <c r="EN992" s="245">
        <f t="shared" si="53"/>
        <v>0</v>
      </c>
      <c r="EO992" s="137">
        <v>44514</v>
      </c>
      <c r="EP992" s="251">
        <f t="shared" si="52"/>
        <v>0</v>
      </c>
    </row>
    <row r="993" spans="144:146" ht="18.75" hidden="1" customHeight="1">
      <c r="EN993" s="245">
        <f t="shared" si="53"/>
        <v>0</v>
      </c>
      <c r="EO993" s="137">
        <v>44521</v>
      </c>
      <c r="EP993" s="251">
        <f t="shared" si="52"/>
        <v>0</v>
      </c>
    </row>
    <row r="994" spans="144:146" ht="18.75" hidden="1" customHeight="1">
      <c r="EN994" s="245">
        <f t="shared" si="53"/>
        <v>0</v>
      </c>
      <c r="EO994" s="137">
        <v>44528</v>
      </c>
      <c r="EP994" s="251">
        <f t="shared" si="52"/>
        <v>0</v>
      </c>
    </row>
    <row r="995" spans="144:146" ht="18.75" hidden="1" customHeight="1">
      <c r="EN995" s="245">
        <f t="shared" si="53"/>
        <v>0</v>
      </c>
      <c r="EO995" s="137">
        <v>44535</v>
      </c>
      <c r="EP995" s="251">
        <f t="shared" si="52"/>
        <v>0</v>
      </c>
    </row>
    <row r="996" spans="144:146" ht="18.75" hidden="1" customHeight="1">
      <c r="EN996" s="245">
        <f t="shared" si="53"/>
        <v>0</v>
      </c>
      <c r="EO996" s="137">
        <v>44542</v>
      </c>
      <c r="EP996" s="251">
        <f t="shared" si="52"/>
        <v>0</v>
      </c>
    </row>
    <row r="997" spans="144:146" ht="18.75" hidden="1" customHeight="1">
      <c r="EN997" s="245">
        <f t="shared" si="53"/>
        <v>0</v>
      </c>
      <c r="EO997" s="137">
        <v>44549</v>
      </c>
      <c r="EP997" s="251">
        <f t="shared" si="52"/>
        <v>0</v>
      </c>
    </row>
    <row r="998" spans="144:146" ht="18.75" hidden="1" customHeight="1">
      <c r="EN998" s="245">
        <f t="shared" si="53"/>
        <v>0</v>
      </c>
      <c r="EO998" s="137">
        <v>44556</v>
      </c>
      <c r="EP998" s="251">
        <f t="shared" si="52"/>
        <v>0</v>
      </c>
    </row>
    <row r="999" spans="144:146" ht="18.75" hidden="1" customHeight="1">
      <c r="EN999" s="245">
        <f t="shared" si="53"/>
        <v>0</v>
      </c>
      <c r="EO999" s="137">
        <v>44563</v>
      </c>
      <c r="EP999" s="251">
        <f t="shared" si="52"/>
        <v>0</v>
      </c>
    </row>
    <row r="1000" spans="144:146" ht="18.75" hidden="1" customHeight="1">
      <c r="EN1000" s="245">
        <f t="shared" si="53"/>
        <v>0</v>
      </c>
      <c r="EO1000" s="137">
        <v>44570</v>
      </c>
      <c r="EP1000" s="251">
        <f t="shared" si="52"/>
        <v>0</v>
      </c>
    </row>
    <row r="1001" spans="144:146" ht="18.75" hidden="1" customHeight="1">
      <c r="EN1001" s="245">
        <f t="shared" si="53"/>
        <v>0</v>
      </c>
      <c r="EO1001" s="137">
        <v>44577</v>
      </c>
      <c r="EP1001" s="251">
        <f t="shared" si="52"/>
        <v>0</v>
      </c>
    </row>
    <row r="1002" spans="144:146" ht="18.75" hidden="1" customHeight="1">
      <c r="EN1002" s="245">
        <f t="shared" si="53"/>
        <v>0</v>
      </c>
      <c r="EO1002" s="137">
        <v>44584</v>
      </c>
      <c r="EP1002" s="251">
        <f t="shared" si="52"/>
        <v>0</v>
      </c>
    </row>
    <row r="1003" spans="144:146" ht="18.75" hidden="1" customHeight="1">
      <c r="EN1003" s="245">
        <f t="shared" si="53"/>
        <v>0</v>
      </c>
      <c r="EO1003" s="137">
        <v>44591</v>
      </c>
      <c r="EP1003" s="251">
        <f t="shared" si="52"/>
        <v>0</v>
      </c>
    </row>
    <row r="1004" spans="144:146" ht="18.75" hidden="1" customHeight="1">
      <c r="EN1004" s="245">
        <f t="shared" si="53"/>
        <v>0</v>
      </c>
      <c r="EO1004" s="137">
        <v>44598</v>
      </c>
      <c r="EP1004" s="251">
        <f t="shared" si="52"/>
        <v>0</v>
      </c>
    </row>
    <row r="1005" spans="144:146" ht="18.75" hidden="1" customHeight="1">
      <c r="EN1005" s="245">
        <f t="shared" si="53"/>
        <v>0</v>
      </c>
      <c r="EO1005" s="137">
        <v>44605</v>
      </c>
      <c r="EP1005" s="251">
        <f t="shared" si="52"/>
        <v>0</v>
      </c>
    </row>
    <row r="1006" spans="144:146" ht="18.75" hidden="1" customHeight="1">
      <c r="EN1006" s="245">
        <f t="shared" si="53"/>
        <v>0</v>
      </c>
      <c r="EO1006" s="137">
        <v>44612</v>
      </c>
      <c r="EP1006" s="251">
        <f t="shared" si="52"/>
        <v>0</v>
      </c>
    </row>
    <row r="1007" spans="144:146" ht="18.75" hidden="1" customHeight="1">
      <c r="EN1007" s="245">
        <f t="shared" si="53"/>
        <v>0</v>
      </c>
      <c r="EO1007" s="137">
        <v>44619</v>
      </c>
      <c r="EP1007" s="251">
        <f t="shared" ref="EP1007:EP1070" si="54">IF(EN1007=EO1007,2,0)</f>
        <v>0</v>
      </c>
    </row>
    <row r="1008" spans="144:146" ht="18.75" hidden="1" customHeight="1">
      <c r="EN1008" s="245">
        <f t="shared" ref="EN1008:EN1071" si="55">EN1007</f>
        <v>0</v>
      </c>
      <c r="EO1008" s="137">
        <v>44626</v>
      </c>
      <c r="EP1008" s="251">
        <f t="shared" si="54"/>
        <v>0</v>
      </c>
    </row>
    <row r="1009" spans="144:146" ht="18.75" hidden="1" customHeight="1">
      <c r="EN1009" s="245">
        <f t="shared" si="55"/>
        <v>0</v>
      </c>
      <c r="EO1009" s="137">
        <v>44633</v>
      </c>
      <c r="EP1009" s="251">
        <f t="shared" si="54"/>
        <v>0</v>
      </c>
    </row>
    <row r="1010" spans="144:146" ht="18.75" hidden="1" customHeight="1">
      <c r="EN1010" s="245">
        <f t="shared" si="55"/>
        <v>0</v>
      </c>
      <c r="EO1010" s="137">
        <v>44640</v>
      </c>
      <c r="EP1010" s="251">
        <f t="shared" si="54"/>
        <v>0</v>
      </c>
    </row>
    <row r="1011" spans="144:146" ht="18.75" hidden="1" customHeight="1">
      <c r="EN1011" s="245">
        <f t="shared" si="55"/>
        <v>0</v>
      </c>
      <c r="EO1011" s="137">
        <v>44647</v>
      </c>
      <c r="EP1011" s="251">
        <f t="shared" si="54"/>
        <v>0</v>
      </c>
    </row>
    <row r="1012" spans="144:146" ht="18.75" hidden="1" customHeight="1">
      <c r="EN1012" s="245">
        <f t="shared" si="55"/>
        <v>0</v>
      </c>
      <c r="EO1012" s="137">
        <v>44654</v>
      </c>
      <c r="EP1012" s="251">
        <f t="shared" si="54"/>
        <v>0</v>
      </c>
    </row>
    <row r="1013" spans="144:146" ht="18.75" hidden="1" customHeight="1">
      <c r="EN1013" s="245">
        <f t="shared" si="55"/>
        <v>0</v>
      </c>
      <c r="EO1013" s="137">
        <v>44661</v>
      </c>
      <c r="EP1013" s="251">
        <f t="shared" si="54"/>
        <v>0</v>
      </c>
    </row>
    <row r="1014" spans="144:146" ht="18.75" hidden="1" customHeight="1">
      <c r="EN1014" s="245">
        <f t="shared" si="55"/>
        <v>0</v>
      </c>
      <c r="EO1014" s="137">
        <v>44668</v>
      </c>
      <c r="EP1014" s="251">
        <f t="shared" si="54"/>
        <v>0</v>
      </c>
    </row>
    <row r="1015" spans="144:146" ht="18.75" hidden="1" customHeight="1">
      <c r="EN1015" s="245">
        <f t="shared" si="55"/>
        <v>0</v>
      </c>
      <c r="EO1015" s="137">
        <v>44675</v>
      </c>
      <c r="EP1015" s="251">
        <f t="shared" si="54"/>
        <v>0</v>
      </c>
    </row>
    <row r="1016" spans="144:146" ht="18.75" hidden="1" customHeight="1">
      <c r="EN1016" s="245">
        <f t="shared" si="55"/>
        <v>0</v>
      </c>
      <c r="EO1016" s="137">
        <v>44682</v>
      </c>
      <c r="EP1016" s="251">
        <f t="shared" si="54"/>
        <v>0</v>
      </c>
    </row>
    <row r="1017" spans="144:146" ht="18.75" hidden="1" customHeight="1">
      <c r="EN1017" s="245">
        <f t="shared" si="55"/>
        <v>0</v>
      </c>
      <c r="EO1017" s="137">
        <v>44689</v>
      </c>
      <c r="EP1017" s="251">
        <f t="shared" si="54"/>
        <v>0</v>
      </c>
    </row>
    <row r="1018" spans="144:146" ht="18.75" hidden="1" customHeight="1">
      <c r="EN1018" s="245">
        <f t="shared" si="55"/>
        <v>0</v>
      </c>
      <c r="EO1018" s="137">
        <v>44696</v>
      </c>
      <c r="EP1018" s="251">
        <f t="shared" si="54"/>
        <v>0</v>
      </c>
    </row>
    <row r="1019" spans="144:146" ht="18.75" hidden="1" customHeight="1">
      <c r="EN1019" s="245">
        <f t="shared" si="55"/>
        <v>0</v>
      </c>
      <c r="EO1019" s="137">
        <v>44703</v>
      </c>
      <c r="EP1019" s="251">
        <f t="shared" si="54"/>
        <v>0</v>
      </c>
    </row>
    <row r="1020" spans="144:146" ht="18.75" hidden="1" customHeight="1">
      <c r="EN1020" s="245">
        <f t="shared" si="55"/>
        <v>0</v>
      </c>
      <c r="EO1020" s="137">
        <v>44710</v>
      </c>
      <c r="EP1020" s="251">
        <f t="shared" si="54"/>
        <v>0</v>
      </c>
    </row>
    <row r="1021" spans="144:146" ht="18.75" hidden="1" customHeight="1">
      <c r="EN1021" s="245">
        <f t="shared" si="55"/>
        <v>0</v>
      </c>
      <c r="EO1021" s="137">
        <v>44717</v>
      </c>
      <c r="EP1021" s="251">
        <f t="shared" si="54"/>
        <v>0</v>
      </c>
    </row>
    <row r="1022" spans="144:146" ht="18.75" hidden="1" customHeight="1">
      <c r="EN1022" s="245">
        <f t="shared" si="55"/>
        <v>0</v>
      </c>
      <c r="EO1022" s="137">
        <v>44724</v>
      </c>
      <c r="EP1022" s="251">
        <f t="shared" si="54"/>
        <v>0</v>
      </c>
    </row>
    <row r="1023" spans="144:146" ht="18.75" hidden="1" customHeight="1">
      <c r="EN1023" s="245">
        <f t="shared" si="55"/>
        <v>0</v>
      </c>
      <c r="EO1023" s="137">
        <v>44731</v>
      </c>
      <c r="EP1023" s="251">
        <f t="shared" si="54"/>
        <v>0</v>
      </c>
    </row>
    <row r="1024" spans="144:146" ht="18.75" hidden="1" customHeight="1">
      <c r="EN1024" s="245">
        <f t="shared" si="55"/>
        <v>0</v>
      </c>
      <c r="EO1024" s="137">
        <v>44738</v>
      </c>
      <c r="EP1024" s="251">
        <f t="shared" si="54"/>
        <v>0</v>
      </c>
    </row>
    <row r="1025" spans="144:146" ht="18.75" hidden="1" customHeight="1">
      <c r="EN1025" s="245">
        <f t="shared" si="55"/>
        <v>0</v>
      </c>
      <c r="EO1025" s="137">
        <v>44745</v>
      </c>
      <c r="EP1025" s="251">
        <f t="shared" si="54"/>
        <v>0</v>
      </c>
    </row>
    <row r="1026" spans="144:146" ht="18.75" hidden="1" customHeight="1">
      <c r="EN1026" s="245">
        <f t="shared" si="55"/>
        <v>0</v>
      </c>
      <c r="EO1026" s="137">
        <v>44752</v>
      </c>
      <c r="EP1026" s="251">
        <f t="shared" si="54"/>
        <v>0</v>
      </c>
    </row>
    <row r="1027" spans="144:146" ht="18.75" hidden="1" customHeight="1">
      <c r="EN1027" s="245">
        <f t="shared" si="55"/>
        <v>0</v>
      </c>
      <c r="EO1027" s="137">
        <v>44759</v>
      </c>
      <c r="EP1027" s="251">
        <f t="shared" si="54"/>
        <v>0</v>
      </c>
    </row>
    <row r="1028" spans="144:146" ht="18.75" hidden="1" customHeight="1">
      <c r="EN1028" s="245">
        <f t="shared" si="55"/>
        <v>0</v>
      </c>
      <c r="EO1028" s="137">
        <v>44766</v>
      </c>
      <c r="EP1028" s="251">
        <f t="shared" si="54"/>
        <v>0</v>
      </c>
    </row>
    <row r="1029" spans="144:146" ht="18.75" hidden="1" customHeight="1">
      <c r="EN1029" s="245">
        <f t="shared" si="55"/>
        <v>0</v>
      </c>
      <c r="EO1029" s="137">
        <v>44773</v>
      </c>
      <c r="EP1029" s="251">
        <f t="shared" si="54"/>
        <v>0</v>
      </c>
    </row>
    <row r="1030" spans="144:146" ht="18.75" hidden="1" customHeight="1">
      <c r="EN1030" s="245">
        <f t="shared" si="55"/>
        <v>0</v>
      </c>
      <c r="EO1030" s="137">
        <v>44780</v>
      </c>
      <c r="EP1030" s="251">
        <f t="shared" si="54"/>
        <v>0</v>
      </c>
    </row>
    <row r="1031" spans="144:146" ht="18.75" hidden="1" customHeight="1">
      <c r="EN1031" s="245">
        <f t="shared" si="55"/>
        <v>0</v>
      </c>
      <c r="EO1031" s="137">
        <v>44787</v>
      </c>
      <c r="EP1031" s="251">
        <f t="shared" si="54"/>
        <v>0</v>
      </c>
    </row>
    <row r="1032" spans="144:146" ht="18.75" hidden="1" customHeight="1">
      <c r="EN1032" s="245">
        <f t="shared" si="55"/>
        <v>0</v>
      </c>
      <c r="EO1032" s="137">
        <v>44794</v>
      </c>
      <c r="EP1032" s="251">
        <f t="shared" si="54"/>
        <v>0</v>
      </c>
    </row>
    <row r="1033" spans="144:146" ht="18.75" hidden="1" customHeight="1">
      <c r="EN1033" s="245">
        <f t="shared" si="55"/>
        <v>0</v>
      </c>
      <c r="EO1033" s="137">
        <v>44801</v>
      </c>
      <c r="EP1033" s="251">
        <f t="shared" si="54"/>
        <v>0</v>
      </c>
    </row>
    <row r="1034" spans="144:146" ht="18.75" hidden="1" customHeight="1">
      <c r="EN1034" s="245">
        <f t="shared" si="55"/>
        <v>0</v>
      </c>
      <c r="EO1034" s="137">
        <v>44808</v>
      </c>
      <c r="EP1034" s="251">
        <f t="shared" si="54"/>
        <v>0</v>
      </c>
    </row>
    <row r="1035" spans="144:146" ht="18.75" hidden="1" customHeight="1">
      <c r="EN1035" s="245">
        <f t="shared" si="55"/>
        <v>0</v>
      </c>
      <c r="EO1035" s="137">
        <v>44815</v>
      </c>
      <c r="EP1035" s="251">
        <f t="shared" si="54"/>
        <v>0</v>
      </c>
    </row>
    <row r="1036" spans="144:146" ht="18.75" hidden="1" customHeight="1">
      <c r="EN1036" s="245">
        <f t="shared" si="55"/>
        <v>0</v>
      </c>
      <c r="EO1036" s="137">
        <v>44822</v>
      </c>
      <c r="EP1036" s="251">
        <f t="shared" si="54"/>
        <v>0</v>
      </c>
    </row>
    <row r="1037" spans="144:146" ht="18.75" hidden="1" customHeight="1">
      <c r="EN1037" s="245">
        <f t="shared" si="55"/>
        <v>0</v>
      </c>
      <c r="EO1037" s="137">
        <v>44829</v>
      </c>
      <c r="EP1037" s="251">
        <f t="shared" si="54"/>
        <v>0</v>
      </c>
    </row>
    <row r="1038" spans="144:146" ht="18.75" hidden="1" customHeight="1">
      <c r="EN1038" s="245">
        <f t="shared" si="55"/>
        <v>0</v>
      </c>
      <c r="EO1038" s="137">
        <v>44836</v>
      </c>
      <c r="EP1038" s="251">
        <f t="shared" si="54"/>
        <v>0</v>
      </c>
    </row>
    <row r="1039" spans="144:146" ht="18.75" hidden="1" customHeight="1">
      <c r="EN1039" s="245">
        <f t="shared" si="55"/>
        <v>0</v>
      </c>
      <c r="EO1039" s="137">
        <v>44843</v>
      </c>
      <c r="EP1039" s="251">
        <f t="shared" si="54"/>
        <v>0</v>
      </c>
    </row>
    <row r="1040" spans="144:146" ht="18.75" hidden="1" customHeight="1">
      <c r="EN1040" s="245">
        <f t="shared" si="55"/>
        <v>0</v>
      </c>
      <c r="EO1040" s="137">
        <v>44850</v>
      </c>
      <c r="EP1040" s="251">
        <f t="shared" si="54"/>
        <v>0</v>
      </c>
    </row>
    <row r="1041" spans="144:146" ht="18.75" hidden="1" customHeight="1">
      <c r="EN1041" s="245">
        <f t="shared" si="55"/>
        <v>0</v>
      </c>
      <c r="EO1041" s="137">
        <v>44857</v>
      </c>
      <c r="EP1041" s="251">
        <f t="shared" si="54"/>
        <v>0</v>
      </c>
    </row>
    <row r="1042" spans="144:146" ht="18.75" hidden="1" customHeight="1">
      <c r="EN1042" s="245">
        <f t="shared" si="55"/>
        <v>0</v>
      </c>
      <c r="EO1042" s="137">
        <v>44864</v>
      </c>
      <c r="EP1042" s="251">
        <f t="shared" si="54"/>
        <v>0</v>
      </c>
    </row>
    <row r="1043" spans="144:146" ht="18.75" hidden="1" customHeight="1">
      <c r="EN1043" s="245">
        <f t="shared" si="55"/>
        <v>0</v>
      </c>
      <c r="EO1043" s="137">
        <v>44871</v>
      </c>
      <c r="EP1043" s="251">
        <f t="shared" si="54"/>
        <v>0</v>
      </c>
    </row>
    <row r="1044" spans="144:146" ht="18.75" hidden="1" customHeight="1">
      <c r="EN1044" s="245">
        <f t="shared" si="55"/>
        <v>0</v>
      </c>
      <c r="EO1044" s="137">
        <v>44878</v>
      </c>
      <c r="EP1044" s="251">
        <f t="shared" si="54"/>
        <v>0</v>
      </c>
    </row>
    <row r="1045" spans="144:146" ht="18.75" hidden="1" customHeight="1">
      <c r="EN1045" s="245">
        <f t="shared" si="55"/>
        <v>0</v>
      </c>
      <c r="EO1045" s="137">
        <v>44885</v>
      </c>
      <c r="EP1045" s="251">
        <f t="shared" si="54"/>
        <v>0</v>
      </c>
    </row>
    <row r="1046" spans="144:146" ht="18.75" hidden="1" customHeight="1">
      <c r="EN1046" s="245">
        <f t="shared" si="55"/>
        <v>0</v>
      </c>
      <c r="EO1046" s="137">
        <v>44892</v>
      </c>
      <c r="EP1046" s="251">
        <f t="shared" si="54"/>
        <v>0</v>
      </c>
    </row>
    <row r="1047" spans="144:146" ht="18.75" hidden="1" customHeight="1">
      <c r="EN1047" s="245">
        <f t="shared" si="55"/>
        <v>0</v>
      </c>
      <c r="EO1047" s="137">
        <v>44899</v>
      </c>
      <c r="EP1047" s="251">
        <f t="shared" si="54"/>
        <v>0</v>
      </c>
    </row>
    <row r="1048" spans="144:146" ht="18.75" hidden="1" customHeight="1">
      <c r="EN1048" s="245">
        <f t="shared" si="55"/>
        <v>0</v>
      </c>
      <c r="EO1048" s="137">
        <v>44906</v>
      </c>
      <c r="EP1048" s="251">
        <f t="shared" si="54"/>
        <v>0</v>
      </c>
    </row>
    <row r="1049" spans="144:146" ht="18.75" hidden="1" customHeight="1">
      <c r="EN1049" s="245">
        <f t="shared" si="55"/>
        <v>0</v>
      </c>
      <c r="EO1049" s="137">
        <v>44913</v>
      </c>
      <c r="EP1049" s="251">
        <f t="shared" si="54"/>
        <v>0</v>
      </c>
    </row>
    <row r="1050" spans="144:146" ht="18.75" hidden="1" customHeight="1">
      <c r="EN1050" s="245">
        <f t="shared" si="55"/>
        <v>0</v>
      </c>
      <c r="EO1050" s="137">
        <v>44920</v>
      </c>
      <c r="EP1050" s="251">
        <f t="shared" si="54"/>
        <v>0</v>
      </c>
    </row>
    <row r="1051" spans="144:146" ht="18.75" hidden="1" customHeight="1">
      <c r="EN1051" s="245">
        <f t="shared" si="55"/>
        <v>0</v>
      </c>
      <c r="EO1051" s="137">
        <v>44927</v>
      </c>
      <c r="EP1051" s="251">
        <f t="shared" si="54"/>
        <v>0</v>
      </c>
    </row>
    <row r="1052" spans="144:146" ht="18.75" hidden="1" customHeight="1">
      <c r="EN1052" s="245">
        <f t="shared" si="55"/>
        <v>0</v>
      </c>
      <c r="EO1052" s="137">
        <v>44934</v>
      </c>
      <c r="EP1052" s="251">
        <f t="shared" si="54"/>
        <v>0</v>
      </c>
    </row>
    <row r="1053" spans="144:146" ht="18.75" hidden="1" customHeight="1">
      <c r="EN1053" s="245">
        <f t="shared" si="55"/>
        <v>0</v>
      </c>
      <c r="EO1053" s="137">
        <v>44941</v>
      </c>
      <c r="EP1053" s="251">
        <f t="shared" si="54"/>
        <v>0</v>
      </c>
    </row>
    <row r="1054" spans="144:146" ht="18.75" hidden="1" customHeight="1">
      <c r="EN1054" s="245">
        <f t="shared" si="55"/>
        <v>0</v>
      </c>
      <c r="EO1054" s="137">
        <v>44948</v>
      </c>
      <c r="EP1054" s="251">
        <f t="shared" si="54"/>
        <v>0</v>
      </c>
    </row>
    <row r="1055" spans="144:146" ht="18.75" hidden="1" customHeight="1">
      <c r="EN1055" s="245">
        <f t="shared" si="55"/>
        <v>0</v>
      </c>
      <c r="EO1055" s="137">
        <v>44955</v>
      </c>
      <c r="EP1055" s="251">
        <f t="shared" si="54"/>
        <v>0</v>
      </c>
    </row>
    <row r="1056" spans="144:146" ht="18.75" hidden="1" customHeight="1">
      <c r="EN1056" s="245">
        <f t="shared" si="55"/>
        <v>0</v>
      </c>
      <c r="EO1056" s="137">
        <v>44962</v>
      </c>
      <c r="EP1056" s="251">
        <f t="shared" si="54"/>
        <v>0</v>
      </c>
    </row>
    <row r="1057" spans="144:146" ht="18.75" hidden="1" customHeight="1">
      <c r="EN1057" s="245">
        <f t="shared" si="55"/>
        <v>0</v>
      </c>
      <c r="EO1057" s="137">
        <v>44969</v>
      </c>
      <c r="EP1057" s="251">
        <f t="shared" si="54"/>
        <v>0</v>
      </c>
    </row>
    <row r="1058" spans="144:146" ht="18.75" hidden="1" customHeight="1">
      <c r="EN1058" s="245">
        <f t="shared" si="55"/>
        <v>0</v>
      </c>
      <c r="EO1058" s="137">
        <v>44976</v>
      </c>
      <c r="EP1058" s="251">
        <f t="shared" si="54"/>
        <v>0</v>
      </c>
    </row>
    <row r="1059" spans="144:146" ht="18.75" hidden="1" customHeight="1">
      <c r="EN1059" s="245">
        <f t="shared" si="55"/>
        <v>0</v>
      </c>
      <c r="EO1059" s="137">
        <v>44983</v>
      </c>
      <c r="EP1059" s="251">
        <f t="shared" si="54"/>
        <v>0</v>
      </c>
    </row>
    <row r="1060" spans="144:146" ht="18.75" hidden="1" customHeight="1">
      <c r="EN1060" s="245">
        <f t="shared" si="55"/>
        <v>0</v>
      </c>
      <c r="EO1060" s="137">
        <v>44990</v>
      </c>
      <c r="EP1060" s="251">
        <f t="shared" si="54"/>
        <v>0</v>
      </c>
    </row>
    <row r="1061" spans="144:146" ht="18.75" hidden="1" customHeight="1">
      <c r="EN1061" s="245">
        <f t="shared" si="55"/>
        <v>0</v>
      </c>
      <c r="EO1061" s="137">
        <v>44997</v>
      </c>
      <c r="EP1061" s="251">
        <f t="shared" si="54"/>
        <v>0</v>
      </c>
    </row>
    <row r="1062" spans="144:146" ht="18.75" hidden="1" customHeight="1">
      <c r="EN1062" s="245">
        <f t="shared" si="55"/>
        <v>0</v>
      </c>
      <c r="EO1062" s="137">
        <v>45004</v>
      </c>
      <c r="EP1062" s="251">
        <f t="shared" si="54"/>
        <v>0</v>
      </c>
    </row>
    <row r="1063" spans="144:146" ht="18.75" hidden="1" customHeight="1">
      <c r="EN1063" s="245">
        <f t="shared" si="55"/>
        <v>0</v>
      </c>
      <c r="EO1063" s="137">
        <v>45011</v>
      </c>
      <c r="EP1063" s="251">
        <f t="shared" si="54"/>
        <v>0</v>
      </c>
    </row>
    <row r="1064" spans="144:146" ht="18.75" hidden="1" customHeight="1">
      <c r="EN1064" s="245">
        <f t="shared" si="55"/>
        <v>0</v>
      </c>
      <c r="EO1064" s="137">
        <v>45018</v>
      </c>
      <c r="EP1064" s="251">
        <f t="shared" si="54"/>
        <v>0</v>
      </c>
    </row>
    <row r="1065" spans="144:146" ht="18.75" hidden="1" customHeight="1">
      <c r="EN1065" s="245">
        <f t="shared" si="55"/>
        <v>0</v>
      </c>
      <c r="EO1065" s="137">
        <v>45025</v>
      </c>
      <c r="EP1065" s="251">
        <f t="shared" si="54"/>
        <v>0</v>
      </c>
    </row>
    <row r="1066" spans="144:146" ht="18.75" hidden="1" customHeight="1">
      <c r="EN1066" s="245">
        <f t="shared" si="55"/>
        <v>0</v>
      </c>
      <c r="EO1066" s="137">
        <v>45032</v>
      </c>
      <c r="EP1066" s="251">
        <f t="shared" si="54"/>
        <v>0</v>
      </c>
    </row>
    <row r="1067" spans="144:146" ht="18.75" hidden="1" customHeight="1">
      <c r="EN1067" s="245">
        <f t="shared" si="55"/>
        <v>0</v>
      </c>
      <c r="EO1067" s="137">
        <v>45039</v>
      </c>
      <c r="EP1067" s="251">
        <f t="shared" si="54"/>
        <v>0</v>
      </c>
    </row>
    <row r="1068" spans="144:146" ht="18.75" hidden="1" customHeight="1">
      <c r="EN1068" s="245">
        <f t="shared" si="55"/>
        <v>0</v>
      </c>
      <c r="EO1068" s="137">
        <v>45046</v>
      </c>
      <c r="EP1068" s="251">
        <f t="shared" si="54"/>
        <v>0</v>
      </c>
    </row>
    <row r="1069" spans="144:146" ht="18.75" hidden="1" customHeight="1">
      <c r="EN1069" s="245">
        <f t="shared" si="55"/>
        <v>0</v>
      </c>
      <c r="EO1069" s="137">
        <v>45053</v>
      </c>
      <c r="EP1069" s="251">
        <f t="shared" si="54"/>
        <v>0</v>
      </c>
    </row>
    <row r="1070" spans="144:146" ht="18.75" hidden="1" customHeight="1">
      <c r="EN1070" s="245">
        <f t="shared" si="55"/>
        <v>0</v>
      </c>
      <c r="EO1070" s="137">
        <v>45060</v>
      </c>
      <c r="EP1070" s="251">
        <f t="shared" si="54"/>
        <v>0</v>
      </c>
    </row>
    <row r="1071" spans="144:146" ht="18.75" hidden="1" customHeight="1">
      <c r="EN1071" s="245">
        <f t="shared" si="55"/>
        <v>0</v>
      </c>
      <c r="EO1071" s="137">
        <v>45067</v>
      </c>
      <c r="EP1071" s="251">
        <f t="shared" ref="EP1071:EP1134" si="56">IF(EN1071=EO1071,2,0)</f>
        <v>0</v>
      </c>
    </row>
    <row r="1072" spans="144:146" ht="18.75" hidden="1" customHeight="1">
      <c r="EN1072" s="245">
        <f t="shared" ref="EN1072:EN1135" si="57">EN1071</f>
        <v>0</v>
      </c>
      <c r="EO1072" s="137">
        <v>45074</v>
      </c>
      <c r="EP1072" s="251">
        <f t="shared" si="56"/>
        <v>0</v>
      </c>
    </row>
    <row r="1073" spans="144:146" ht="18.75" hidden="1" customHeight="1">
      <c r="EN1073" s="245">
        <f t="shared" si="57"/>
        <v>0</v>
      </c>
      <c r="EO1073" s="137">
        <v>45081</v>
      </c>
      <c r="EP1073" s="251">
        <f t="shared" si="56"/>
        <v>0</v>
      </c>
    </row>
    <row r="1074" spans="144:146" ht="18.75" hidden="1" customHeight="1">
      <c r="EN1074" s="245">
        <f t="shared" si="57"/>
        <v>0</v>
      </c>
      <c r="EO1074" s="137">
        <v>45088</v>
      </c>
      <c r="EP1074" s="251">
        <f t="shared" si="56"/>
        <v>0</v>
      </c>
    </row>
    <row r="1075" spans="144:146" ht="18.75" hidden="1" customHeight="1">
      <c r="EN1075" s="245">
        <f t="shared" si="57"/>
        <v>0</v>
      </c>
      <c r="EO1075" s="137">
        <v>45095</v>
      </c>
      <c r="EP1075" s="251">
        <f t="shared" si="56"/>
        <v>0</v>
      </c>
    </row>
    <row r="1076" spans="144:146" ht="18.75" hidden="1" customHeight="1">
      <c r="EN1076" s="245">
        <f t="shared" si="57"/>
        <v>0</v>
      </c>
      <c r="EO1076" s="137">
        <v>45102</v>
      </c>
      <c r="EP1076" s="251">
        <f t="shared" si="56"/>
        <v>0</v>
      </c>
    </row>
    <row r="1077" spans="144:146" ht="18.75" hidden="1" customHeight="1">
      <c r="EN1077" s="245">
        <f t="shared" si="57"/>
        <v>0</v>
      </c>
      <c r="EO1077" s="137">
        <v>45109</v>
      </c>
      <c r="EP1077" s="251">
        <f t="shared" si="56"/>
        <v>0</v>
      </c>
    </row>
    <row r="1078" spans="144:146" ht="18.75" hidden="1" customHeight="1">
      <c r="EN1078" s="245">
        <f t="shared" si="57"/>
        <v>0</v>
      </c>
      <c r="EO1078" s="137">
        <v>45116</v>
      </c>
      <c r="EP1078" s="251">
        <f t="shared" si="56"/>
        <v>0</v>
      </c>
    </row>
    <row r="1079" spans="144:146" ht="18.75" hidden="1" customHeight="1">
      <c r="EN1079" s="245">
        <f t="shared" si="57"/>
        <v>0</v>
      </c>
      <c r="EO1079" s="137">
        <v>45123</v>
      </c>
      <c r="EP1079" s="251">
        <f t="shared" si="56"/>
        <v>0</v>
      </c>
    </row>
    <row r="1080" spans="144:146" ht="18.75" hidden="1" customHeight="1">
      <c r="EN1080" s="245">
        <f t="shared" si="57"/>
        <v>0</v>
      </c>
      <c r="EO1080" s="137">
        <v>45130</v>
      </c>
      <c r="EP1080" s="251">
        <f t="shared" si="56"/>
        <v>0</v>
      </c>
    </row>
    <row r="1081" spans="144:146" ht="18.75" hidden="1" customHeight="1">
      <c r="EN1081" s="245">
        <f t="shared" si="57"/>
        <v>0</v>
      </c>
      <c r="EO1081" s="137">
        <v>45137</v>
      </c>
      <c r="EP1081" s="251">
        <f t="shared" si="56"/>
        <v>0</v>
      </c>
    </row>
    <row r="1082" spans="144:146" ht="18.75" hidden="1" customHeight="1">
      <c r="EN1082" s="245">
        <f t="shared" si="57"/>
        <v>0</v>
      </c>
      <c r="EO1082" s="137">
        <v>45144</v>
      </c>
      <c r="EP1082" s="251">
        <f t="shared" si="56"/>
        <v>0</v>
      </c>
    </row>
    <row r="1083" spans="144:146" ht="18.75" hidden="1" customHeight="1">
      <c r="EN1083" s="245">
        <f t="shared" si="57"/>
        <v>0</v>
      </c>
      <c r="EO1083" s="137">
        <v>45151</v>
      </c>
      <c r="EP1083" s="251">
        <f t="shared" si="56"/>
        <v>0</v>
      </c>
    </row>
    <row r="1084" spans="144:146" ht="18.75" hidden="1" customHeight="1">
      <c r="EN1084" s="245">
        <f t="shared" si="57"/>
        <v>0</v>
      </c>
      <c r="EO1084" s="137">
        <v>45158</v>
      </c>
      <c r="EP1084" s="251">
        <f t="shared" si="56"/>
        <v>0</v>
      </c>
    </row>
    <row r="1085" spans="144:146" ht="18.75" hidden="1" customHeight="1">
      <c r="EN1085" s="245">
        <f t="shared" si="57"/>
        <v>0</v>
      </c>
      <c r="EO1085" s="137">
        <v>45165</v>
      </c>
      <c r="EP1085" s="251">
        <f t="shared" si="56"/>
        <v>0</v>
      </c>
    </row>
    <row r="1086" spans="144:146" ht="18.75" hidden="1" customHeight="1">
      <c r="EN1086" s="245">
        <f t="shared" si="57"/>
        <v>0</v>
      </c>
      <c r="EO1086" s="137">
        <v>45172</v>
      </c>
      <c r="EP1086" s="251">
        <f t="shared" si="56"/>
        <v>0</v>
      </c>
    </row>
    <row r="1087" spans="144:146" ht="18.75" hidden="1" customHeight="1">
      <c r="EN1087" s="245">
        <f t="shared" si="57"/>
        <v>0</v>
      </c>
      <c r="EO1087" s="137">
        <v>45179</v>
      </c>
      <c r="EP1087" s="251">
        <f t="shared" si="56"/>
        <v>0</v>
      </c>
    </row>
    <row r="1088" spans="144:146" ht="18.75" hidden="1" customHeight="1">
      <c r="EN1088" s="245">
        <f t="shared" si="57"/>
        <v>0</v>
      </c>
      <c r="EO1088" s="137">
        <v>45186</v>
      </c>
      <c r="EP1088" s="251">
        <f t="shared" si="56"/>
        <v>0</v>
      </c>
    </row>
    <row r="1089" spans="144:146" ht="18.75" hidden="1" customHeight="1">
      <c r="EN1089" s="245">
        <f t="shared" si="57"/>
        <v>0</v>
      </c>
      <c r="EO1089" s="137">
        <v>45193</v>
      </c>
      <c r="EP1089" s="251">
        <f t="shared" si="56"/>
        <v>0</v>
      </c>
    </row>
    <row r="1090" spans="144:146" ht="18.75" hidden="1" customHeight="1">
      <c r="EN1090" s="245">
        <f t="shared" si="57"/>
        <v>0</v>
      </c>
      <c r="EO1090" s="137">
        <v>45200</v>
      </c>
      <c r="EP1090" s="251">
        <f t="shared" si="56"/>
        <v>0</v>
      </c>
    </row>
    <row r="1091" spans="144:146" ht="18.75" hidden="1" customHeight="1">
      <c r="EN1091" s="245">
        <f t="shared" si="57"/>
        <v>0</v>
      </c>
      <c r="EO1091" s="137">
        <v>45207</v>
      </c>
      <c r="EP1091" s="251">
        <f t="shared" si="56"/>
        <v>0</v>
      </c>
    </row>
    <row r="1092" spans="144:146" ht="18.75" hidden="1" customHeight="1">
      <c r="EN1092" s="245">
        <f t="shared" si="57"/>
        <v>0</v>
      </c>
      <c r="EO1092" s="137">
        <v>45214</v>
      </c>
      <c r="EP1092" s="251">
        <f t="shared" si="56"/>
        <v>0</v>
      </c>
    </row>
    <row r="1093" spans="144:146" ht="18.75" hidden="1" customHeight="1">
      <c r="EN1093" s="245">
        <f t="shared" si="57"/>
        <v>0</v>
      </c>
      <c r="EO1093" s="137">
        <v>45221</v>
      </c>
      <c r="EP1093" s="251">
        <f t="shared" si="56"/>
        <v>0</v>
      </c>
    </row>
    <row r="1094" spans="144:146" ht="18.75" hidden="1" customHeight="1">
      <c r="EN1094" s="245">
        <f t="shared" si="57"/>
        <v>0</v>
      </c>
      <c r="EO1094" s="137">
        <v>45228</v>
      </c>
      <c r="EP1094" s="251">
        <f t="shared" si="56"/>
        <v>0</v>
      </c>
    </row>
    <row r="1095" spans="144:146" ht="18.75" hidden="1" customHeight="1">
      <c r="EN1095" s="245">
        <f t="shared" si="57"/>
        <v>0</v>
      </c>
      <c r="EO1095" s="137">
        <v>45235</v>
      </c>
      <c r="EP1095" s="251">
        <f t="shared" si="56"/>
        <v>0</v>
      </c>
    </row>
    <row r="1096" spans="144:146" ht="18.75" hidden="1" customHeight="1">
      <c r="EN1096" s="245">
        <f t="shared" si="57"/>
        <v>0</v>
      </c>
      <c r="EO1096" s="137">
        <v>45242</v>
      </c>
      <c r="EP1096" s="251">
        <f t="shared" si="56"/>
        <v>0</v>
      </c>
    </row>
    <row r="1097" spans="144:146" ht="18.75" hidden="1" customHeight="1">
      <c r="EN1097" s="245">
        <f t="shared" si="57"/>
        <v>0</v>
      </c>
      <c r="EO1097" s="137">
        <v>45249</v>
      </c>
      <c r="EP1097" s="251">
        <f t="shared" si="56"/>
        <v>0</v>
      </c>
    </row>
    <row r="1098" spans="144:146" ht="18.75" hidden="1" customHeight="1">
      <c r="EN1098" s="245">
        <f t="shared" si="57"/>
        <v>0</v>
      </c>
      <c r="EO1098" s="137">
        <v>45256</v>
      </c>
      <c r="EP1098" s="251">
        <f t="shared" si="56"/>
        <v>0</v>
      </c>
    </row>
    <row r="1099" spans="144:146" ht="18.75" hidden="1" customHeight="1">
      <c r="EN1099" s="245">
        <f t="shared" si="57"/>
        <v>0</v>
      </c>
      <c r="EO1099" s="137">
        <v>45263</v>
      </c>
      <c r="EP1099" s="251">
        <f t="shared" si="56"/>
        <v>0</v>
      </c>
    </row>
    <row r="1100" spans="144:146" ht="18.75" hidden="1" customHeight="1">
      <c r="EN1100" s="245">
        <f t="shared" si="57"/>
        <v>0</v>
      </c>
      <c r="EO1100" s="137">
        <v>45270</v>
      </c>
      <c r="EP1100" s="251">
        <f t="shared" si="56"/>
        <v>0</v>
      </c>
    </row>
    <row r="1101" spans="144:146" ht="18.75" hidden="1" customHeight="1">
      <c r="EN1101" s="245">
        <f t="shared" si="57"/>
        <v>0</v>
      </c>
      <c r="EO1101" s="137">
        <v>45277</v>
      </c>
      <c r="EP1101" s="251">
        <f t="shared" si="56"/>
        <v>0</v>
      </c>
    </row>
    <row r="1102" spans="144:146" ht="18.75" hidden="1" customHeight="1">
      <c r="EN1102" s="245">
        <f t="shared" si="57"/>
        <v>0</v>
      </c>
      <c r="EO1102" s="137">
        <v>45284</v>
      </c>
      <c r="EP1102" s="251">
        <f t="shared" si="56"/>
        <v>0</v>
      </c>
    </row>
    <row r="1103" spans="144:146" ht="18.75" hidden="1" customHeight="1">
      <c r="EN1103" s="245">
        <f t="shared" si="57"/>
        <v>0</v>
      </c>
      <c r="EO1103" s="137">
        <v>45291</v>
      </c>
      <c r="EP1103" s="251">
        <f t="shared" si="56"/>
        <v>0</v>
      </c>
    </row>
    <row r="1104" spans="144:146" ht="18.75" hidden="1" customHeight="1">
      <c r="EN1104" s="245">
        <f t="shared" si="57"/>
        <v>0</v>
      </c>
      <c r="EO1104" s="137">
        <v>45298</v>
      </c>
      <c r="EP1104" s="251">
        <f t="shared" si="56"/>
        <v>0</v>
      </c>
    </row>
    <row r="1105" spans="144:146" ht="18.75" hidden="1" customHeight="1">
      <c r="EN1105" s="245">
        <f t="shared" si="57"/>
        <v>0</v>
      </c>
      <c r="EO1105" s="137">
        <v>45305</v>
      </c>
      <c r="EP1105" s="251">
        <f t="shared" si="56"/>
        <v>0</v>
      </c>
    </row>
    <row r="1106" spans="144:146" ht="18.75" hidden="1" customHeight="1">
      <c r="EN1106" s="245">
        <f t="shared" si="57"/>
        <v>0</v>
      </c>
      <c r="EO1106" s="137">
        <v>45312</v>
      </c>
      <c r="EP1106" s="251">
        <f t="shared" si="56"/>
        <v>0</v>
      </c>
    </row>
    <row r="1107" spans="144:146" ht="18.75" hidden="1" customHeight="1">
      <c r="EN1107" s="245">
        <f t="shared" si="57"/>
        <v>0</v>
      </c>
      <c r="EO1107" s="137">
        <v>45319</v>
      </c>
      <c r="EP1107" s="251">
        <f t="shared" si="56"/>
        <v>0</v>
      </c>
    </row>
    <row r="1108" spans="144:146" ht="18.75" hidden="1" customHeight="1">
      <c r="EN1108" s="245">
        <f t="shared" si="57"/>
        <v>0</v>
      </c>
      <c r="EO1108" s="137">
        <v>45326</v>
      </c>
      <c r="EP1108" s="251">
        <f t="shared" si="56"/>
        <v>0</v>
      </c>
    </row>
    <row r="1109" spans="144:146" ht="18.75" hidden="1" customHeight="1">
      <c r="EN1109" s="245">
        <f t="shared" si="57"/>
        <v>0</v>
      </c>
      <c r="EO1109" s="137">
        <v>45333</v>
      </c>
      <c r="EP1109" s="251">
        <f t="shared" si="56"/>
        <v>0</v>
      </c>
    </row>
    <row r="1110" spans="144:146" ht="18.75" hidden="1" customHeight="1">
      <c r="EN1110" s="245">
        <f t="shared" si="57"/>
        <v>0</v>
      </c>
      <c r="EO1110" s="137">
        <v>45340</v>
      </c>
      <c r="EP1110" s="251">
        <f t="shared" si="56"/>
        <v>0</v>
      </c>
    </row>
    <row r="1111" spans="144:146" ht="18.75" hidden="1" customHeight="1">
      <c r="EN1111" s="245">
        <f t="shared" si="57"/>
        <v>0</v>
      </c>
      <c r="EO1111" s="137">
        <v>45347</v>
      </c>
      <c r="EP1111" s="251">
        <f t="shared" si="56"/>
        <v>0</v>
      </c>
    </row>
    <row r="1112" spans="144:146" ht="18.75" hidden="1" customHeight="1">
      <c r="EN1112" s="245">
        <f t="shared" si="57"/>
        <v>0</v>
      </c>
      <c r="EO1112" s="137">
        <v>45354</v>
      </c>
      <c r="EP1112" s="251">
        <f t="shared" si="56"/>
        <v>0</v>
      </c>
    </row>
    <row r="1113" spans="144:146" ht="18.75" hidden="1" customHeight="1">
      <c r="EN1113" s="245">
        <f t="shared" si="57"/>
        <v>0</v>
      </c>
      <c r="EO1113" s="137">
        <v>45361</v>
      </c>
      <c r="EP1113" s="251">
        <f t="shared" si="56"/>
        <v>0</v>
      </c>
    </row>
    <row r="1114" spans="144:146" ht="18.75" hidden="1" customHeight="1">
      <c r="EN1114" s="245">
        <f t="shared" si="57"/>
        <v>0</v>
      </c>
      <c r="EO1114" s="137">
        <v>45368</v>
      </c>
      <c r="EP1114" s="251">
        <f t="shared" si="56"/>
        <v>0</v>
      </c>
    </row>
    <row r="1115" spans="144:146" ht="18.75" hidden="1" customHeight="1">
      <c r="EN1115" s="245">
        <f t="shared" si="57"/>
        <v>0</v>
      </c>
      <c r="EO1115" s="137">
        <v>45375</v>
      </c>
      <c r="EP1115" s="251">
        <f t="shared" si="56"/>
        <v>0</v>
      </c>
    </row>
    <row r="1116" spans="144:146" ht="18.75" hidden="1" customHeight="1">
      <c r="EN1116" s="245">
        <f t="shared" si="57"/>
        <v>0</v>
      </c>
      <c r="EO1116" s="137">
        <v>45382</v>
      </c>
      <c r="EP1116" s="251">
        <f t="shared" si="56"/>
        <v>0</v>
      </c>
    </row>
    <row r="1117" spans="144:146" ht="18.75" hidden="1" customHeight="1">
      <c r="EN1117" s="245">
        <f t="shared" si="57"/>
        <v>0</v>
      </c>
      <c r="EO1117" s="137">
        <v>45389</v>
      </c>
      <c r="EP1117" s="251">
        <f t="shared" si="56"/>
        <v>0</v>
      </c>
    </row>
    <row r="1118" spans="144:146" ht="18.75" hidden="1" customHeight="1">
      <c r="EN1118" s="245">
        <f t="shared" si="57"/>
        <v>0</v>
      </c>
      <c r="EO1118" s="137">
        <v>45396</v>
      </c>
      <c r="EP1118" s="251">
        <f t="shared" si="56"/>
        <v>0</v>
      </c>
    </row>
    <row r="1119" spans="144:146" ht="18.75" hidden="1" customHeight="1">
      <c r="EN1119" s="245">
        <f t="shared" si="57"/>
        <v>0</v>
      </c>
      <c r="EO1119" s="137">
        <v>45403</v>
      </c>
      <c r="EP1119" s="251">
        <f t="shared" si="56"/>
        <v>0</v>
      </c>
    </row>
    <row r="1120" spans="144:146" ht="18.75" hidden="1" customHeight="1">
      <c r="EN1120" s="245">
        <f t="shared" si="57"/>
        <v>0</v>
      </c>
      <c r="EO1120" s="137">
        <v>45410</v>
      </c>
      <c r="EP1120" s="251">
        <f t="shared" si="56"/>
        <v>0</v>
      </c>
    </row>
    <row r="1121" spans="144:146" ht="18.75" hidden="1" customHeight="1">
      <c r="EN1121" s="245">
        <f t="shared" si="57"/>
        <v>0</v>
      </c>
      <c r="EO1121" s="137">
        <v>45417</v>
      </c>
      <c r="EP1121" s="251">
        <f t="shared" si="56"/>
        <v>0</v>
      </c>
    </row>
    <row r="1122" spans="144:146" ht="18.75" hidden="1" customHeight="1">
      <c r="EN1122" s="245">
        <f t="shared" si="57"/>
        <v>0</v>
      </c>
      <c r="EO1122" s="137">
        <v>45424</v>
      </c>
      <c r="EP1122" s="251">
        <f t="shared" si="56"/>
        <v>0</v>
      </c>
    </row>
    <row r="1123" spans="144:146" ht="18.75" hidden="1" customHeight="1">
      <c r="EN1123" s="245">
        <f t="shared" si="57"/>
        <v>0</v>
      </c>
      <c r="EO1123" s="137">
        <v>45431</v>
      </c>
      <c r="EP1123" s="251">
        <f t="shared" si="56"/>
        <v>0</v>
      </c>
    </row>
    <row r="1124" spans="144:146" ht="18.75" hidden="1" customHeight="1">
      <c r="EN1124" s="245">
        <f t="shared" si="57"/>
        <v>0</v>
      </c>
      <c r="EO1124" s="137">
        <v>45438</v>
      </c>
      <c r="EP1124" s="251">
        <f t="shared" si="56"/>
        <v>0</v>
      </c>
    </row>
    <row r="1125" spans="144:146" ht="18.75" hidden="1" customHeight="1">
      <c r="EN1125" s="245">
        <f t="shared" si="57"/>
        <v>0</v>
      </c>
      <c r="EO1125" s="137">
        <v>45445</v>
      </c>
      <c r="EP1125" s="251">
        <f t="shared" si="56"/>
        <v>0</v>
      </c>
    </row>
    <row r="1126" spans="144:146" ht="18.75" hidden="1" customHeight="1">
      <c r="EN1126" s="245">
        <f t="shared" si="57"/>
        <v>0</v>
      </c>
      <c r="EO1126" s="137">
        <v>45452</v>
      </c>
      <c r="EP1126" s="251">
        <f t="shared" si="56"/>
        <v>0</v>
      </c>
    </row>
    <row r="1127" spans="144:146" ht="18.75" hidden="1" customHeight="1">
      <c r="EN1127" s="245">
        <f t="shared" si="57"/>
        <v>0</v>
      </c>
      <c r="EO1127" s="137">
        <v>45459</v>
      </c>
      <c r="EP1127" s="251">
        <f t="shared" si="56"/>
        <v>0</v>
      </c>
    </row>
    <row r="1128" spans="144:146" ht="18.75" hidden="1" customHeight="1">
      <c r="EN1128" s="245">
        <f t="shared" si="57"/>
        <v>0</v>
      </c>
      <c r="EO1128" s="137">
        <v>45466</v>
      </c>
      <c r="EP1128" s="251">
        <f t="shared" si="56"/>
        <v>0</v>
      </c>
    </row>
    <row r="1129" spans="144:146" ht="18.75" hidden="1" customHeight="1">
      <c r="EN1129" s="245">
        <f t="shared" si="57"/>
        <v>0</v>
      </c>
      <c r="EO1129" s="137">
        <v>45473</v>
      </c>
      <c r="EP1129" s="251">
        <f t="shared" si="56"/>
        <v>0</v>
      </c>
    </row>
    <row r="1130" spans="144:146" ht="18.75" hidden="1" customHeight="1">
      <c r="EN1130" s="245">
        <f t="shared" si="57"/>
        <v>0</v>
      </c>
      <c r="EO1130" s="137">
        <v>45480</v>
      </c>
      <c r="EP1130" s="251">
        <f t="shared" si="56"/>
        <v>0</v>
      </c>
    </row>
    <row r="1131" spans="144:146" ht="18.75" hidden="1" customHeight="1">
      <c r="EN1131" s="245">
        <f t="shared" si="57"/>
        <v>0</v>
      </c>
      <c r="EO1131" s="137">
        <v>45487</v>
      </c>
      <c r="EP1131" s="251">
        <f t="shared" si="56"/>
        <v>0</v>
      </c>
    </row>
    <row r="1132" spans="144:146" ht="18.75" hidden="1" customHeight="1">
      <c r="EN1132" s="245">
        <f t="shared" si="57"/>
        <v>0</v>
      </c>
      <c r="EO1132" s="137">
        <v>45494</v>
      </c>
      <c r="EP1132" s="251">
        <f t="shared" si="56"/>
        <v>0</v>
      </c>
    </row>
    <row r="1133" spans="144:146" ht="18.75" hidden="1" customHeight="1">
      <c r="EN1133" s="245">
        <f t="shared" si="57"/>
        <v>0</v>
      </c>
      <c r="EO1133" s="137">
        <v>45501</v>
      </c>
      <c r="EP1133" s="251">
        <f t="shared" si="56"/>
        <v>0</v>
      </c>
    </row>
    <row r="1134" spans="144:146" ht="18.75" hidden="1" customHeight="1">
      <c r="EN1134" s="245">
        <f t="shared" si="57"/>
        <v>0</v>
      </c>
      <c r="EO1134" s="137">
        <v>45508</v>
      </c>
      <c r="EP1134" s="251">
        <f t="shared" si="56"/>
        <v>0</v>
      </c>
    </row>
    <row r="1135" spans="144:146" ht="18.75" hidden="1" customHeight="1">
      <c r="EN1135" s="245">
        <f t="shared" si="57"/>
        <v>0</v>
      </c>
      <c r="EO1135" s="137">
        <v>45515</v>
      </c>
      <c r="EP1135" s="251">
        <f t="shared" ref="EP1135:EP1198" si="58">IF(EN1135=EO1135,2,0)</f>
        <v>0</v>
      </c>
    </row>
    <row r="1136" spans="144:146" ht="18.75" hidden="1" customHeight="1">
      <c r="EN1136" s="245">
        <f t="shared" ref="EN1136:EN1199" si="59">EN1135</f>
        <v>0</v>
      </c>
      <c r="EO1136" s="137">
        <v>45522</v>
      </c>
      <c r="EP1136" s="251">
        <f t="shared" si="58"/>
        <v>0</v>
      </c>
    </row>
    <row r="1137" spans="144:146" ht="18.75" hidden="1" customHeight="1">
      <c r="EN1137" s="245">
        <f t="shared" si="59"/>
        <v>0</v>
      </c>
      <c r="EO1137" s="137">
        <v>45529</v>
      </c>
      <c r="EP1137" s="251">
        <f t="shared" si="58"/>
        <v>0</v>
      </c>
    </row>
    <row r="1138" spans="144:146" ht="18.75" hidden="1" customHeight="1">
      <c r="EN1138" s="245">
        <f t="shared" si="59"/>
        <v>0</v>
      </c>
      <c r="EO1138" s="137">
        <v>45536</v>
      </c>
      <c r="EP1138" s="251">
        <f t="shared" si="58"/>
        <v>0</v>
      </c>
    </row>
    <row r="1139" spans="144:146" ht="18.75" hidden="1" customHeight="1">
      <c r="EN1139" s="245">
        <f t="shared" si="59"/>
        <v>0</v>
      </c>
      <c r="EO1139" s="137">
        <v>45543</v>
      </c>
      <c r="EP1139" s="251">
        <f t="shared" si="58"/>
        <v>0</v>
      </c>
    </row>
    <row r="1140" spans="144:146" ht="18.75" hidden="1" customHeight="1">
      <c r="EN1140" s="245">
        <f t="shared" si="59"/>
        <v>0</v>
      </c>
      <c r="EO1140" s="137">
        <v>45550</v>
      </c>
      <c r="EP1140" s="251">
        <f t="shared" si="58"/>
        <v>0</v>
      </c>
    </row>
    <row r="1141" spans="144:146" ht="18.75" hidden="1" customHeight="1">
      <c r="EN1141" s="245">
        <f t="shared" si="59"/>
        <v>0</v>
      </c>
      <c r="EO1141" s="137">
        <v>45557</v>
      </c>
      <c r="EP1141" s="251">
        <f t="shared" si="58"/>
        <v>0</v>
      </c>
    </row>
    <row r="1142" spans="144:146" ht="18.75" hidden="1" customHeight="1">
      <c r="EN1142" s="245">
        <f t="shared" si="59"/>
        <v>0</v>
      </c>
      <c r="EO1142" s="137">
        <v>45564</v>
      </c>
      <c r="EP1142" s="251">
        <f t="shared" si="58"/>
        <v>0</v>
      </c>
    </row>
    <row r="1143" spans="144:146" ht="18.75" hidden="1" customHeight="1">
      <c r="EN1143" s="245">
        <f t="shared" si="59"/>
        <v>0</v>
      </c>
      <c r="EO1143" s="137">
        <v>45571</v>
      </c>
      <c r="EP1143" s="251">
        <f t="shared" si="58"/>
        <v>0</v>
      </c>
    </row>
    <row r="1144" spans="144:146" ht="18.75" hidden="1" customHeight="1">
      <c r="EN1144" s="245">
        <f t="shared" si="59"/>
        <v>0</v>
      </c>
      <c r="EO1144" s="137">
        <v>45578</v>
      </c>
      <c r="EP1144" s="251">
        <f t="shared" si="58"/>
        <v>0</v>
      </c>
    </row>
    <row r="1145" spans="144:146" ht="18.75" hidden="1" customHeight="1">
      <c r="EN1145" s="245">
        <f t="shared" si="59"/>
        <v>0</v>
      </c>
      <c r="EO1145" s="137">
        <v>45585</v>
      </c>
      <c r="EP1145" s="251">
        <f t="shared" si="58"/>
        <v>0</v>
      </c>
    </row>
    <row r="1146" spans="144:146" ht="18.75" hidden="1" customHeight="1">
      <c r="EN1146" s="245">
        <f t="shared" si="59"/>
        <v>0</v>
      </c>
      <c r="EO1146" s="137">
        <v>45592</v>
      </c>
      <c r="EP1146" s="251">
        <f t="shared" si="58"/>
        <v>0</v>
      </c>
    </row>
    <row r="1147" spans="144:146" ht="18.75" hidden="1" customHeight="1">
      <c r="EN1147" s="245">
        <f t="shared" si="59"/>
        <v>0</v>
      </c>
      <c r="EO1147" s="137">
        <v>45599</v>
      </c>
      <c r="EP1147" s="251">
        <f t="shared" si="58"/>
        <v>0</v>
      </c>
    </row>
    <row r="1148" spans="144:146" ht="18.75" hidden="1" customHeight="1">
      <c r="EN1148" s="245">
        <f t="shared" si="59"/>
        <v>0</v>
      </c>
      <c r="EO1148" s="137">
        <v>45606</v>
      </c>
      <c r="EP1148" s="251">
        <f t="shared" si="58"/>
        <v>0</v>
      </c>
    </row>
    <row r="1149" spans="144:146" ht="18.75" hidden="1" customHeight="1">
      <c r="EN1149" s="245">
        <f t="shared" si="59"/>
        <v>0</v>
      </c>
      <c r="EO1149" s="137">
        <v>45613</v>
      </c>
      <c r="EP1149" s="251">
        <f t="shared" si="58"/>
        <v>0</v>
      </c>
    </row>
    <row r="1150" spans="144:146" ht="18.75" hidden="1" customHeight="1">
      <c r="EN1150" s="245">
        <f t="shared" si="59"/>
        <v>0</v>
      </c>
      <c r="EO1150" s="137">
        <v>45620</v>
      </c>
      <c r="EP1150" s="251">
        <f t="shared" si="58"/>
        <v>0</v>
      </c>
    </row>
    <row r="1151" spans="144:146" ht="18.75" hidden="1" customHeight="1">
      <c r="EN1151" s="245">
        <f t="shared" si="59"/>
        <v>0</v>
      </c>
      <c r="EO1151" s="137">
        <v>45627</v>
      </c>
      <c r="EP1151" s="251">
        <f t="shared" si="58"/>
        <v>0</v>
      </c>
    </row>
    <row r="1152" spans="144:146" ht="18.75" hidden="1" customHeight="1">
      <c r="EN1152" s="245">
        <f t="shared" si="59"/>
        <v>0</v>
      </c>
      <c r="EO1152" s="137">
        <v>45634</v>
      </c>
      <c r="EP1152" s="251">
        <f t="shared" si="58"/>
        <v>0</v>
      </c>
    </row>
    <row r="1153" spans="144:146" ht="18.75" hidden="1" customHeight="1">
      <c r="EN1153" s="245">
        <f t="shared" si="59"/>
        <v>0</v>
      </c>
      <c r="EO1153" s="137">
        <v>45641</v>
      </c>
      <c r="EP1153" s="251">
        <f t="shared" si="58"/>
        <v>0</v>
      </c>
    </row>
    <row r="1154" spans="144:146" ht="18.75" hidden="1" customHeight="1">
      <c r="EN1154" s="245">
        <f t="shared" si="59"/>
        <v>0</v>
      </c>
      <c r="EO1154" s="137">
        <v>45648</v>
      </c>
      <c r="EP1154" s="251">
        <f t="shared" si="58"/>
        <v>0</v>
      </c>
    </row>
    <row r="1155" spans="144:146" ht="18.75" hidden="1" customHeight="1">
      <c r="EN1155" s="245">
        <f t="shared" si="59"/>
        <v>0</v>
      </c>
      <c r="EO1155" s="137">
        <v>45655</v>
      </c>
      <c r="EP1155" s="251">
        <f t="shared" si="58"/>
        <v>0</v>
      </c>
    </row>
    <row r="1156" spans="144:146" ht="18.75" hidden="1" customHeight="1">
      <c r="EN1156" s="245">
        <f t="shared" si="59"/>
        <v>0</v>
      </c>
      <c r="EO1156" s="137">
        <v>45662</v>
      </c>
      <c r="EP1156" s="251">
        <f t="shared" si="58"/>
        <v>0</v>
      </c>
    </row>
    <row r="1157" spans="144:146" ht="18.75" hidden="1" customHeight="1">
      <c r="EN1157" s="245">
        <f t="shared" si="59"/>
        <v>0</v>
      </c>
      <c r="EO1157" s="137">
        <v>45669</v>
      </c>
      <c r="EP1157" s="251">
        <f t="shared" si="58"/>
        <v>0</v>
      </c>
    </row>
    <row r="1158" spans="144:146" ht="18.75" hidden="1" customHeight="1">
      <c r="EN1158" s="245">
        <f t="shared" si="59"/>
        <v>0</v>
      </c>
      <c r="EO1158" s="137">
        <v>45676</v>
      </c>
      <c r="EP1158" s="251">
        <f t="shared" si="58"/>
        <v>0</v>
      </c>
    </row>
    <row r="1159" spans="144:146" ht="18.75" hidden="1" customHeight="1">
      <c r="EN1159" s="245">
        <f t="shared" si="59"/>
        <v>0</v>
      </c>
      <c r="EO1159" s="137">
        <v>45683</v>
      </c>
      <c r="EP1159" s="251">
        <f t="shared" si="58"/>
        <v>0</v>
      </c>
    </row>
    <row r="1160" spans="144:146" ht="18.75" hidden="1" customHeight="1">
      <c r="EN1160" s="245">
        <f t="shared" si="59"/>
        <v>0</v>
      </c>
      <c r="EO1160" s="137">
        <v>45690</v>
      </c>
      <c r="EP1160" s="251">
        <f t="shared" si="58"/>
        <v>0</v>
      </c>
    </row>
    <row r="1161" spans="144:146" ht="18.75" hidden="1" customHeight="1">
      <c r="EN1161" s="245">
        <f t="shared" si="59"/>
        <v>0</v>
      </c>
      <c r="EO1161" s="137">
        <v>45697</v>
      </c>
      <c r="EP1161" s="251">
        <f t="shared" si="58"/>
        <v>0</v>
      </c>
    </row>
    <row r="1162" spans="144:146" ht="18.75" hidden="1" customHeight="1">
      <c r="EN1162" s="245">
        <f t="shared" si="59"/>
        <v>0</v>
      </c>
      <c r="EO1162" s="137">
        <v>45704</v>
      </c>
      <c r="EP1162" s="251">
        <f t="shared" si="58"/>
        <v>0</v>
      </c>
    </row>
    <row r="1163" spans="144:146" ht="18.75" hidden="1" customHeight="1">
      <c r="EN1163" s="245">
        <f t="shared" si="59"/>
        <v>0</v>
      </c>
      <c r="EO1163" s="137">
        <v>45711</v>
      </c>
      <c r="EP1163" s="251">
        <f t="shared" si="58"/>
        <v>0</v>
      </c>
    </row>
    <row r="1164" spans="144:146" ht="18.75" hidden="1" customHeight="1">
      <c r="EN1164" s="245">
        <f t="shared" si="59"/>
        <v>0</v>
      </c>
      <c r="EO1164" s="137">
        <v>45718</v>
      </c>
      <c r="EP1164" s="251">
        <f t="shared" si="58"/>
        <v>0</v>
      </c>
    </row>
    <row r="1165" spans="144:146" ht="18.75" hidden="1" customHeight="1">
      <c r="EN1165" s="245">
        <f t="shared" si="59"/>
        <v>0</v>
      </c>
      <c r="EO1165" s="137">
        <v>45725</v>
      </c>
      <c r="EP1165" s="251">
        <f t="shared" si="58"/>
        <v>0</v>
      </c>
    </row>
    <row r="1166" spans="144:146" ht="18.75" hidden="1" customHeight="1">
      <c r="EN1166" s="245">
        <f t="shared" si="59"/>
        <v>0</v>
      </c>
      <c r="EO1166" s="137">
        <v>45732</v>
      </c>
      <c r="EP1166" s="251">
        <f t="shared" si="58"/>
        <v>0</v>
      </c>
    </row>
    <row r="1167" spans="144:146" ht="18.75" hidden="1" customHeight="1">
      <c r="EN1167" s="245">
        <f t="shared" si="59"/>
        <v>0</v>
      </c>
      <c r="EO1167" s="137">
        <v>45739</v>
      </c>
      <c r="EP1167" s="251">
        <f t="shared" si="58"/>
        <v>0</v>
      </c>
    </row>
    <row r="1168" spans="144:146" ht="18.75" hidden="1" customHeight="1">
      <c r="EN1168" s="245">
        <f t="shared" si="59"/>
        <v>0</v>
      </c>
      <c r="EO1168" s="137">
        <v>45746</v>
      </c>
      <c r="EP1168" s="251">
        <f t="shared" si="58"/>
        <v>0</v>
      </c>
    </row>
    <row r="1169" spans="144:146" ht="18.75" hidden="1" customHeight="1">
      <c r="EN1169" s="245">
        <f t="shared" si="59"/>
        <v>0</v>
      </c>
      <c r="EO1169" s="137">
        <v>45753</v>
      </c>
      <c r="EP1169" s="251">
        <f t="shared" si="58"/>
        <v>0</v>
      </c>
    </row>
    <row r="1170" spans="144:146" ht="18.75" hidden="1" customHeight="1">
      <c r="EN1170" s="245">
        <f t="shared" si="59"/>
        <v>0</v>
      </c>
      <c r="EO1170" s="137">
        <v>45760</v>
      </c>
      <c r="EP1170" s="251">
        <f t="shared" si="58"/>
        <v>0</v>
      </c>
    </row>
    <row r="1171" spans="144:146" ht="18.75" hidden="1" customHeight="1">
      <c r="EN1171" s="245">
        <f t="shared" si="59"/>
        <v>0</v>
      </c>
      <c r="EO1171" s="137">
        <v>45767</v>
      </c>
      <c r="EP1171" s="251">
        <f t="shared" si="58"/>
        <v>0</v>
      </c>
    </row>
    <row r="1172" spans="144:146" ht="18.75" hidden="1" customHeight="1">
      <c r="EN1172" s="245">
        <f t="shared" si="59"/>
        <v>0</v>
      </c>
      <c r="EO1172" s="137">
        <v>45774</v>
      </c>
      <c r="EP1172" s="251">
        <f t="shared" si="58"/>
        <v>0</v>
      </c>
    </row>
    <row r="1173" spans="144:146" ht="18.75" hidden="1" customHeight="1">
      <c r="EN1173" s="245">
        <f t="shared" si="59"/>
        <v>0</v>
      </c>
      <c r="EO1173" s="137">
        <v>45781</v>
      </c>
      <c r="EP1173" s="251">
        <f t="shared" si="58"/>
        <v>0</v>
      </c>
    </row>
    <row r="1174" spans="144:146" ht="18.75" hidden="1" customHeight="1">
      <c r="EN1174" s="245">
        <f t="shared" si="59"/>
        <v>0</v>
      </c>
      <c r="EO1174" s="137">
        <v>45788</v>
      </c>
      <c r="EP1174" s="251">
        <f t="shared" si="58"/>
        <v>0</v>
      </c>
    </row>
    <row r="1175" spans="144:146" ht="18.75" hidden="1" customHeight="1">
      <c r="EN1175" s="245">
        <f t="shared" si="59"/>
        <v>0</v>
      </c>
      <c r="EO1175" s="137">
        <v>45795</v>
      </c>
      <c r="EP1175" s="251">
        <f t="shared" si="58"/>
        <v>0</v>
      </c>
    </row>
    <row r="1176" spans="144:146" ht="18.75" hidden="1" customHeight="1">
      <c r="EN1176" s="245">
        <f t="shared" si="59"/>
        <v>0</v>
      </c>
      <c r="EO1176" s="137">
        <v>45802</v>
      </c>
      <c r="EP1176" s="251">
        <f t="shared" si="58"/>
        <v>0</v>
      </c>
    </row>
    <row r="1177" spans="144:146" ht="18.75" hidden="1" customHeight="1">
      <c r="EN1177" s="245">
        <f t="shared" si="59"/>
        <v>0</v>
      </c>
      <c r="EO1177" s="137">
        <v>45809</v>
      </c>
      <c r="EP1177" s="251">
        <f t="shared" si="58"/>
        <v>0</v>
      </c>
    </row>
    <row r="1178" spans="144:146" ht="18.75" hidden="1" customHeight="1">
      <c r="EN1178" s="245">
        <f t="shared" si="59"/>
        <v>0</v>
      </c>
      <c r="EO1178" s="137">
        <v>45816</v>
      </c>
      <c r="EP1178" s="251">
        <f t="shared" si="58"/>
        <v>0</v>
      </c>
    </row>
    <row r="1179" spans="144:146" ht="18.75" hidden="1" customHeight="1">
      <c r="EN1179" s="245">
        <f t="shared" si="59"/>
        <v>0</v>
      </c>
      <c r="EO1179" s="137">
        <v>45823</v>
      </c>
      <c r="EP1179" s="251">
        <f t="shared" si="58"/>
        <v>0</v>
      </c>
    </row>
    <row r="1180" spans="144:146" ht="18.75" hidden="1" customHeight="1">
      <c r="EN1180" s="245">
        <f t="shared" si="59"/>
        <v>0</v>
      </c>
      <c r="EO1180" s="137">
        <v>45830</v>
      </c>
      <c r="EP1180" s="251">
        <f t="shared" si="58"/>
        <v>0</v>
      </c>
    </row>
    <row r="1181" spans="144:146" ht="18.75" hidden="1" customHeight="1">
      <c r="EN1181" s="245">
        <f t="shared" si="59"/>
        <v>0</v>
      </c>
      <c r="EO1181" s="137">
        <v>45837</v>
      </c>
      <c r="EP1181" s="251">
        <f t="shared" si="58"/>
        <v>0</v>
      </c>
    </row>
    <row r="1182" spans="144:146" ht="18.75" hidden="1" customHeight="1">
      <c r="EN1182" s="245">
        <f t="shared" si="59"/>
        <v>0</v>
      </c>
      <c r="EO1182" s="137">
        <v>45844</v>
      </c>
      <c r="EP1182" s="251">
        <f t="shared" si="58"/>
        <v>0</v>
      </c>
    </row>
    <row r="1183" spans="144:146" ht="18.75" hidden="1" customHeight="1">
      <c r="EN1183" s="245">
        <f t="shared" si="59"/>
        <v>0</v>
      </c>
      <c r="EO1183" s="137">
        <v>45851</v>
      </c>
      <c r="EP1183" s="251">
        <f t="shared" si="58"/>
        <v>0</v>
      </c>
    </row>
    <row r="1184" spans="144:146" ht="18.75" hidden="1" customHeight="1">
      <c r="EN1184" s="245">
        <f t="shared" si="59"/>
        <v>0</v>
      </c>
      <c r="EO1184" s="137">
        <v>45858</v>
      </c>
      <c r="EP1184" s="251">
        <f t="shared" si="58"/>
        <v>0</v>
      </c>
    </row>
    <row r="1185" spans="144:146" ht="18.75" hidden="1" customHeight="1">
      <c r="EN1185" s="245">
        <f t="shared" si="59"/>
        <v>0</v>
      </c>
      <c r="EO1185" s="137">
        <v>45865</v>
      </c>
      <c r="EP1185" s="251">
        <f t="shared" si="58"/>
        <v>0</v>
      </c>
    </row>
    <row r="1186" spans="144:146" ht="18.75" hidden="1" customHeight="1">
      <c r="EN1186" s="245">
        <f t="shared" si="59"/>
        <v>0</v>
      </c>
      <c r="EO1186" s="137">
        <v>45872</v>
      </c>
      <c r="EP1186" s="251">
        <f t="shared" si="58"/>
        <v>0</v>
      </c>
    </row>
    <row r="1187" spans="144:146" ht="18.75" hidden="1" customHeight="1">
      <c r="EN1187" s="245">
        <f t="shared" si="59"/>
        <v>0</v>
      </c>
      <c r="EO1187" s="137">
        <v>45879</v>
      </c>
      <c r="EP1187" s="251">
        <f t="shared" si="58"/>
        <v>0</v>
      </c>
    </row>
    <row r="1188" spans="144:146" ht="18.75" hidden="1" customHeight="1">
      <c r="EN1188" s="245">
        <f t="shared" si="59"/>
        <v>0</v>
      </c>
      <c r="EO1188" s="137">
        <v>45886</v>
      </c>
      <c r="EP1188" s="251">
        <f t="shared" si="58"/>
        <v>0</v>
      </c>
    </row>
    <row r="1189" spans="144:146" ht="18.75" hidden="1" customHeight="1">
      <c r="EN1189" s="245">
        <f t="shared" si="59"/>
        <v>0</v>
      </c>
      <c r="EO1189" s="137">
        <v>45893</v>
      </c>
      <c r="EP1189" s="251">
        <f t="shared" si="58"/>
        <v>0</v>
      </c>
    </row>
    <row r="1190" spans="144:146" ht="18.75" hidden="1" customHeight="1">
      <c r="EN1190" s="245">
        <f t="shared" si="59"/>
        <v>0</v>
      </c>
      <c r="EO1190" s="137">
        <v>45900</v>
      </c>
      <c r="EP1190" s="251">
        <f t="shared" si="58"/>
        <v>0</v>
      </c>
    </row>
    <row r="1191" spans="144:146" ht="18.75" hidden="1" customHeight="1">
      <c r="EN1191" s="245">
        <f t="shared" si="59"/>
        <v>0</v>
      </c>
      <c r="EO1191" s="137">
        <v>45907</v>
      </c>
      <c r="EP1191" s="251">
        <f t="shared" si="58"/>
        <v>0</v>
      </c>
    </row>
    <row r="1192" spans="144:146" ht="18.75" hidden="1" customHeight="1">
      <c r="EN1192" s="245">
        <f t="shared" si="59"/>
        <v>0</v>
      </c>
      <c r="EO1192" s="137">
        <v>45914</v>
      </c>
      <c r="EP1192" s="251">
        <f t="shared" si="58"/>
        <v>0</v>
      </c>
    </row>
    <row r="1193" spans="144:146" ht="18.75" hidden="1" customHeight="1">
      <c r="EN1193" s="245">
        <f t="shared" si="59"/>
        <v>0</v>
      </c>
      <c r="EO1193" s="137">
        <v>45921</v>
      </c>
      <c r="EP1193" s="251">
        <f t="shared" si="58"/>
        <v>0</v>
      </c>
    </row>
    <row r="1194" spans="144:146" ht="18.75" hidden="1" customHeight="1">
      <c r="EN1194" s="245">
        <f t="shared" si="59"/>
        <v>0</v>
      </c>
      <c r="EO1194" s="137">
        <v>45928</v>
      </c>
      <c r="EP1194" s="251">
        <f t="shared" si="58"/>
        <v>0</v>
      </c>
    </row>
    <row r="1195" spans="144:146" ht="18.75" hidden="1" customHeight="1">
      <c r="EN1195" s="245">
        <f t="shared" si="59"/>
        <v>0</v>
      </c>
      <c r="EO1195" s="137">
        <v>45935</v>
      </c>
      <c r="EP1195" s="251">
        <f t="shared" si="58"/>
        <v>0</v>
      </c>
    </row>
    <row r="1196" spans="144:146" ht="18.75" hidden="1" customHeight="1">
      <c r="EN1196" s="245">
        <f t="shared" si="59"/>
        <v>0</v>
      </c>
      <c r="EO1196" s="137">
        <v>45942</v>
      </c>
      <c r="EP1196" s="251">
        <f t="shared" si="58"/>
        <v>0</v>
      </c>
    </row>
    <row r="1197" spans="144:146" ht="18.75" hidden="1" customHeight="1">
      <c r="EN1197" s="245">
        <f t="shared" si="59"/>
        <v>0</v>
      </c>
      <c r="EO1197" s="137">
        <v>45949</v>
      </c>
      <c r="EP1197" s="251">
        <f t="shared" si="58"/>
        <v>0</v>
      </c>
    </row>
    <row r="1198" spans="144:146" ht="18.75" hidden="1" customHeight="1">
      <c r="EN1198" s="245">
        <f t="shared" si="59"/>
        <v>0</v>
      </c>
      <c r="EO1198" s="137">
        <v>45956</v>
      </c>
      <c r="EP1198" s="251">
        <f t="shared" si="58"/>
        <v>0</v>
      </c>
    </row>
    <row r="1199" spans="144:146" ht="18.75" hidden="1" customHeight="1">
      <c r="EN1199" s="245">
        <f t="shared" si="59"/>
        <v>0</v>
      </c>
      <c r="EO1199" s="137">
        <v>45963</v>
      </c>
      <c r="EP1199" s="251">
        <f t="shared" ref="EP1199:EP1208" si="60">IF(EN1199=EO1199,2,0)</f>
        <v>0</v>
      </c>
    </row>
    <row r="1200" spans="144:146" ht="18.75" hidden="1" customHeight="1">
      <c r="EN1200" s="245">
        <f t="shared" ref="EN1200:EN1208" si="61">EN1199</f>
        <v>0</v>
      </c>
      <c r="EO1200" s="137">
        <v>45970</v>
      </c>
      <c r="EP1200" s="251">
        <f t="shared" si="60"/>
        <v>0</v>
      </c>
    </row>
    <row r="1201" spans="144:146" ht="18.75" hidden="1" customHeight="1">
      <c r="EN1201" s="245">
        <f t="shared" si="61"/>
        <v>0</v>
      </c>
      <c r="EO1201" s="137">
        <v>45977</v>
      </c>
      <c r="EP1201" s="251">
        <f t="shared" si="60"/>
        <v>0</v>
      </c>
    </row>
    <row r="1202" spans="144:146" ht="18.75" hidden="1" customHeight="1">
      <c r="EN1202" s="245">
        <f t="shared" si="61"/>
        <v>0</v>
      </c>
      <c r="EO1202" s="137">
        <v>45984</v>
      </c>
      <c r="EP1202" s="251">
        <f t="shared" si="60"/>
        <v>0</v>
      </c>
    </row>
    <row r="1203" spans="144:146" ht="18.75" hidden="1" customHeight="1">
      <c r="EN1203" s="245">
        <f t="shared" si="61"/>
        <v>0</v>
      </c>
      <c r="EO1203" s="137">
        <v>45991</v>
      </c>
      <c r="EP1203" s="251">
        <f t="shared" si="60"/>
        <v>0</v>
      </c>
    </row>
    <row r="1204" spans="144:146" ht="18.75" hidden="1" customHeight="1">
      <c r="EN1204" s="245">
        <f t="shared" si="61"/>
        <v>0</v>
      </c>
      <c r="EO1204" s="137">
        <v>45998</v>
      </c>
      <c r="EP1204" s="251">
        <f t="shared" si="60"/>
        <v>0</v>
      </c>
    </row>
    <row r="1205" spans="144:146" ht="18.75" hidden="1" customHeight="1">
      <c r="EN1205" s="245">
        <f t="shared" si="61"/>
        <v>0</v>
      </c>
      <c r="EO1205" s="137">
        <v>46005</v>
      </c>
      <c r="EP1205" s="251">
        <f t="shared" si="60"/>
        <v>0</v>
      </c>
    </row>
    <row r="1206" spans="144:146" ht="18.75" hidden="1" customHeight="1">
      <c r="EN1206" s="245">
        <f t="shared" si="61"/>
        <v>0</v>
      </c>
      <c r="EO1206" s="137">
        <v>46012</v>
      </c>
      <c r="EP1206" s="251">
        <f t="shared" si="60"/>
        <v>0</v>
      </c>
    </row>
    <row r="1207" spans="144:146" ht="18.75" hidden="1" customHeight="1">
      <c r="EN1207" s="245">
        <f t="shared" si="61"/>
        <v>0</v>
      </c>
      <c r="EO1207" s="137">
        <v>46019</v>
      </c>
      <c r="EP1207" s="251">
        <f t="shared" si="60"/>
        <v>0</v>
      </c>
    </row>
    <row r="1208" spans="144:146" ht="18.75" hidden="1" customHeight="1">
      <c r="EN1208" s="245">
        <f t="shared" si="61"/>
        <v>0</v>
      </c>
      <c r="EO1208" s="137">
        <v>46026</v>
      </c>
      <c r="EP1208" s="251">
        <f t="shared" si="60"/>
        <v>0</v>
      </c>
    </row>
    <row r="1209" spans="144:146" ht="12.75" hidden="1" customHeight="1">
      <c r="EP1209" s="124">
        <f>SUM(EP111:EP1208)</f>
        <v>0</v>
      </c>
    </row>
  </sheetData>
  <sheetProtection algorithmName="SHA-512" hashValue="BP+I5/YARFz9UO2wyGCQd9J6lbOayCoEwFBcyP8IGMqvnx89s3HfzK+eWtsZCsckeLKDyPwJ4DU/mbZ1CHwUiQ==" saltValue="DnWK2Fe6xEr2I9CSEtMJ5A==" spinCount="100000" sheet="1" objects="1" scenarios="1"/>
  <mergeCells count="109">
    <mergeCell ref="C1:AF1"/>
    <mergeCell ref="AE23:AF27"/>
    <mergeCell ref="G4:R4"/>
    <mergeCell ref="G7:R7"/>
    <mergeCell ref="G10:R10"/>
    <mergeCell ref="D3:D11"/>
    <mergeCell ref="AB3:AB11"/>
    <mergeCell ref="G26:R26"/>
    <mergeCell ref="V33:W33"/>
    <mergeCell ref="M30:Y30"/>
    <mergeCell ref="AB30:AB37"/>
    <mergeCell ref="V4:W4"/>
    <mergeCell ref="V7:W7"/>
    <mergeCell ref="V10:W10"/>
    <mergeCell ref="V17:W17"/>
    <mergeCell ref="V20:W20"/>
    <mergeCell ref="G12:P12"/>
    <mergeCell ref="G20:R20"/>
    <mergeCell ref="G23:R23"/>
    <mergeCell ref="N15:R15"/>
    <mergeCell ref="T15:Y15"/>
    <mergeCell ref="D30:K30"/>
    <mergeCell ref="G14:P14"/>
    <mergeCell ref="AB14:AB27"/>
    <mergeCell ref="AC30:AC37"/>
    <mergeCell ref="CZ94:DB94"/>
    <mergeCell ref="AS92:AV92"/>
    <mergeCell ref="AZ92:AZ94"/>
    <mergeCell ref="AS98:AW98"/>
    <mergeCell ref="AS107:AW107"/>
    <mergeCell ref="AS100:AW100"/>
    <mergeCell ref="AS101:AV101"/>
    <mergeCell ref="AS102:AW102"/>
    <mergeCell ref="AA43:AF43"/>
    <mergeCell ref="AA44:AF44"/>
    <mergeCell ref="AA45:AF45"/>
    <mergeCell ref="AA41:AF41"/>
    <mergeCell ref="L47:O47"/>
    <mergeCell ref="L45:O45"/>
    <mergeCell ref="L43:O43"/>
    <mergeCell ref="L49:O49"/>
    <mergeCell ref="X41:Z41"/>
    <mergeCell ref="L46:O46"/>
    <mergeCell ref="CQ158:CQ162"/>
    <mergeCell ref="CG146:CM146"/>
    <mergeCell ref="CG128:CM128"/>
    <mergeCell ref="CG137:CM137"/>
    <mergeCell ref="AU113:AV114"/>
    <mergeCell ref="AW113:AW114"/>
    <mergeCell ref="CG117:CL118"/>
    <mergeCell ref="BY110:CE110"/>
    <mergeCell ref="CG110:CM110"/>
    <mergeCell ref="AY112:AZ112"/>
    <mergeCell ref="AS109:AW110"/>
    <mergeCell ref="CD125:CG125"/>
    <mergeCell ref="BY155:CE155"/>
    <mergeCell ref="CG155:CM155"/>
    <mergeCell ref="BY119:CE119"/>
    <mergeCell ref="CG119:CM119"/>
    <mergeCell ref="CB115:CE116"/>
    <mergeCell ref="CH125:CK125"/>
    <mergeCell ref="L58:O58"/>
    <mergeCell ref="AU123:AV123"/>
    <mergeCell ref="AY113:AZ115"/>
    <mergeCell ref="CG115:CL116"/>
    <mergeCell ref="AS120:AT120"/>
    <mergeCell ref="AS113:AS114"/>
    <mergeCell ref="L53:O53"/>
    <mergeCell ref="L54:O54"/>
    <mergeCell ref="L55:O55"/>
    <mergeCell ref="BF96:BF115"/>
    <mergeCell ref="BI108:BR108"/>
    <mergeCell ref="BK102:BO107"/>
    <mergeCell ref="BK96:BO100"/>
    <mergeCell ref="BD112:BD113"/>
    <mergeCell ref="AS115:AS116"/>
    <mergeCell ref="BX109:CF109"/>
    <mergeCell ref="L59:O59"/>
    <mergeCell ref="AS117:AS119"/>
    <mergeCell ref="L56:O56"/>
    <mergeCell ref="L57:O57"/>
    <mergeCell ref="CG121:CL122"/>
    <mergeCell ref="AT116:AT117"/>
    <mergeCell ref="AU112:AW112"/>
    <mergeCell ref="AS108:AW108"/>
    <mergeCell ref="AC14:AC27"/>
    <mergeCell ref="G17:L17"/>
    <mergeCell ref="AE15:AF20"/>
    <mergeCell ref="D14:D27"/>
    <mergeCell ref="AA42:AF42"/>
    <mergeCell ref="L40:P40"/>
    <mergeCell ref="L50:O50"/>
    <mergeCell ref="L51:O51"/>
    <mergeCell ref="L52:O52"/>
    <mergeCell ref="X42:Z42"/>
    <mergeCell ref="L41:O41"/>
    <mergeCell ref="L42:O42"/>
    <mergeCell ref="V23:W23"/>
    <mergeCell ref="V26:W26"/>
    <mergeCell ref="V32:W32"/>
    <mergeCell ref="L48:O48"/>
    <mergeCell ref="D37:Y37"/>
    <mergeCell ref="L39:O39"/>
    <mergeCell ref="K34:K35"/>
    <mergeCell ref="G34:G35"/>
    <mergeCell ref="P34:P35"/>
    <mergeCell ref="Q34:Q35"/>
    <mergeCell ref="V34:W35"/>
    <mergeCell ref="L44:O44"/>
  </mergeCells>
  <conditionalFormatting sqref="G4:J6 X4:X6 V4:V11 AP12:BS14 P17:P18 V17:V18 V20:V23 V26:V28 AP35:BS40 P39 L39:L89 AA41:AA42 W41:X43 P41:P90 AP42:BS48 W43:AA45 W46:AF46 AP50:BS54 AP56:BS62 AP64:BS66 AP68:BS74 AP76:BS80 AP82:BS88 AP90:BS92 AP93:AY94 BA93:BS94 AP95:BS95 AP96:AR96 AX96:AY96 BA96:BK96 BP96:BS98 AR97:BE97 BG97:BJ98 AP97:AP115 AR98:AS98 AX98:AY98 BA98:BE100 AR99:AY100 BG99:BH103 BS99:BS105 AR101:BE102 BK102 BJ103 AW103:BE104 AR103:AU105 BP103:BQ105 BG104:BJ106 AV105 AX105:AY105 BA105:BE105 AR106:BE106 BP106:BS106 BG107:BI107 BS107 AR107:AY108 BA107:BE115 BG108:BS108 AR109:AS109 AX109:AY109 BL109:BS109 BG109:BH115 BJ109:BJ158 AY110 AR110:AR112 BL110:BN112 BL113:BS158 BA116:BC116 BE116:BH116 AP116:AQ119 BA117:BH117 BD117:BD122 AU118:BH124 AP120:AS124 AP125:AR125 BA125:BH125 CD125:CK125 AP126:BH127 AP128:AS138 AU128:BH138 AP139:BH158 AP159:BS159 AP160:BJ160 BL160:BS160 AP161:BS162">
    <cfRule type="expression" dxfId="110" priority="7">
      <formula>$CA$123</formula>
    </cfRule>
  </conditionalFormatting>
  <conditionalFormatting sqref="W42">
    <cfRule type="notContainsBlanks" dxfId="109" priority="29">
      <formula>LEN(TRIM(W42))&gt;0</formula>
    </cfRule>
  </conditionalFormatting>
  <conditionalFormatting sqref="W43 BK96 BK102 BJ103 BP103:BQ106 BI104:BJ106">
    <cfRule type="expression" dxfId="108" priority="26">
      <formula>$CA$123</formula>
    </cfRule>
  </conditionalFormatting>
  <conditionalFormatting sqref="AP19:BS23">
    <cfRule type="expression" dxfId="107" priority="11">
      <formula>$CA$123</formula>
    </cfRule>
  </conditionalFormatting>
  <conditionalFormatting sqref="AP32:BS32">
    <cfRule type="expression" dxfId="106" priority="3">
      <formula>$CA$123</formula>
    </cfRule>
  </conditionalFormatting>
  <conditionalFormatting sqref="AS123">
    <cfRule type="notContainsBlanks" dxfId="105" priority="18">
      <formula>LEN(TRIM(AS123))&gt;0</formula>
    </cfRule>
  </conditionalFormatting>
  <conditionalFormatting sqref="AS120:AT120">
    <cfRule type="notContainsBlanks" dxfId="104" priority="20">
      <formula>LEN(TRIM(AS120))&gt;0</formula>
    </cfRule>
  </conditionalFormatting>
  <conditionalFormatting sqref="AU113">
    <cfRule type="expression" dxfId="103" priority="25">
      <formula>$CA$123</formula>
    </cfRule>
  </conditionalFormatting>
  <conditionalFormatting sqref="AW113">
    <cfRule type="expression" dxfId="102" priority="24">
      <formula>$CA$123</formula>
    </cfRule>
  </conditionalFormatting>
  <conditionalFormatting sqref="BD112 BD122">
    <cfRule type="notContainsBlanks" dxfId="101" priority="39">
      <formula>LEN(TRIM(BD112))&gt;0</formula>
    </cfRule>
  </conditionalFormatting>
  <conditionalFormatting sqref="BE116 AW130">
    <cfRule type="expression" dxfId="100" priority="28">
      <formula>$BY$103</formula>
    </cfRule>
  </conditionalFormatting>
  <conditionalFormatting sqref="BL110:BL158">
    <cfRule type="notContainsBlanks" dxfId="99" priority="33">
      <formula>LEN(TRIM(BL110))&gt;0</formula>
    </cfRule>
  </conditionalFormatting>
  <conditionalFormatting sqref="BM110:BM158">
    <cfRule type="cellIs" dxfId="98" priority="36" operator="equal">
      <formula>$BT$162</formula>
    </cfRule>
  </conditionalFormatting>
  <conditionalFormatting sqref="BN110">
    <cfRule type="notContainsBlanks" dxfId="97" priority="35">
      <formula>LEN(TRIM(BN110))&gt;0</formula>
    </cfRule>
  </conditionalFormatting>
  <conditionalFormatting sqref="BN111:BN158">
    <cfRule type="cellIs" dxfId="96" priority="32" operator="lessThanOrEqual">
      <formula>$BT$162</formula>
    </cfRule>
  </conditionalFormatting>
  <conditionalFormatting sqref="BY123:CM162 BY110:CM114 BY115:CA116 CF115:CF116 CM115:CM118 BY117:CF118 BY119:CM120 BY121:CC122 CE121:CF122 CM121:CM122">
    <cfRule type="cellIs" dxfId="95" priority="34" operator="between">
      <formula>$CZ$110</formula>
      <formula>$CZ$129</formula>
    </cfRule>
  </conditionalFormatting>
  <conditionalFormatting sqref="CG115">
    <cfRule type="expression" dxfId="94" priority="30">
      <formula>$BY$103</formula>
    </cfRule>
  </conditionalFormatting>
  <conditionalFormatting sqref="CG117">
    <cfRule type="expression" dxfId="93" priority="23">
      <formula>$BY$103</formula>
    </cfRule>
  </conditionalFormatting>
  <conditionalFormatting sqref="CG121">
    <cfRule type="expression" dxfId="92" priority="22">
      <formula>$BY$103</formula>
    </cfRule>
  </conditionalFormatting>
  <conditionalFormatting sqref="CH125">
    <cfRule type="expression" dxfId="91" priority="31">
      <formula>$BY$101</formula>
    </cfRule>
  </conditionalFormatting>
  <dataValidations count="4">
    <dataValidation allowBlank="1" showInputMessage="1" showErrorMessage="1" errorTitle="Invalid Year" error="Enter a year from 1900 to 9999, or use the scroll bar to find a year." sqref="BY107:BY108" xr:uid="{00000000-0002-0000-0200-000000000000}"/>
    <dataValidation type="list" showInputMessage="1" showErrorMessage="1" sqref="CR176:CR177" xr:uid="{00000000-0002-0000-0200-000001000000}">
      <formula1>$BZ$125:$BZ$173</formula1>
    </dataValidation>
    <dataValidation type="list" allowBlank="1" showInputMessage="1" showErrorMessage="1" sqref="V17:V18 V4:V6" xr:uid="{00000000-0002-0000-0200-000002000000}">
      <formula1>$EA$107:$EA$157</formula1>
    </dataValidation>
    <dataValidation type="list" allowBlank="1" showInputMessage="1" showErrorMessage="1" sqref="V26:V28" xr:uid="{00000000-0002-0000-0200-000003000000}">
      <formula1>$CC$120:$CC$151</formula1>
    </dataValidation>
  </dataValidations>
  <printOptions horizontalCentered="1" verticalCentered="1"/>
  <pageMargins left="0.5" right="0.5" top="0.5" bottom="0.5" header="0.3" footer="0.3"/>
  <pageSetup scale="44" orientation="landscape"/>
  <ignoredErrors>
    <ignoredError sqref="CG121" unlockedFormula="1"/>
    <ignoredError xmlns:x16r3="http://schemas.microsoft.com/office/spreadsheetml/2018/08/main" sqref="G35" x16r3:misleadingForma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</sheetPr>
  <dimension ref="A1:AV558"/>
  <sheetViews>
    <sheetView showRowColHeaders="0" zoomScaleNormal="100" workbookViewId="0">
      <selection activeCell="C5" sqref="C5"/>
    </sheetView>
  </sheetViews>
  <sheetFormatPr baseColWidth="10" defaultColWidth="0" defaultRowHeight="15"/>
  <cols>
    <col min="1" max="1" width="3.1640625" style="2" customWidth="1"/>
    <col min="2" max="2" width="3.5" style="2" customWidth="1"/>
    <col min="3" max="3" width="14.1640625" style="2" customWidth="1"/>
    <col min="4" max="4" width="13.83203125" style="2" customWidth="1"/>
    <col min="5" max="5" width="45.5" style="2" customWidth="1"/>
    <col min="6" max="6" width="3.1640625" style="2" customWidth="1"/>
    <col min="7" max="7" width="81.5" style="2" customWidth="1"/>
    <col min="8" max="8" width="4.5" style="6" customWidth="1"/>
    <col min="9" max="9" width="26.5" style="3" customWidth="1"/>
    <col min="10" max="10" width="26.5" style="4" hidden="1" customWidth="1"/>
    <col min="11" max="11" width="96.5" style="4" hidden="1" customWidth="1"/>
    <col min="12" max="15" width="26.5" style="4" hidden="1" customWidth="1"/>
    <col min="16" max="16" width="36" style="4" hidden="1" customWidth="1"/>
    <col min="17" max="18" width="26.5" style="4" hidden="1" customWidth="1"/>
    <col min="19" max="19" width="62.5" style="4" hidden="1" customWidth="1"/>
    <col min="20" max="21" width="9.1640625" style="4" hidden="1" customWidth="1"/>
    <col min="22" max="22" width="35.5" style="5" hidden="1" customWidth="1"/>
    <col min="23" max="23" width="50.5" style="4" hidden="1" customWidth="1"/>
    <col min="24" max="25" width="9.1640625" style="4" hidden="1" customWidth="1"/>
    <col min="26" max="26" width="54.5" style="4" hidden="1" customWidth="1"/>
    <col min="27" max="27" width="9.1640625" style="3" hidden="1" customWidth="1"/>
    <col min="28" max="48" width="0" style="3" hidden="1" customWidth="1"/>
    <col min="49" max="16384" width="0" style="2" hidden="1"/>
  </cols>
  <sheetData>
    <row r="1" spans="1:34" ht="16" thickBot="1">
      <c r="A1" s="3"/>
      <c r="B1" s="3"/>
      <c r="C1" s="3"/>
      <c r="D1" s="3"/>
      <c r="E1" s="3"/>
      <c r="F1" s="3"/>
      <c r="G1" s="3"/>
      <c r="H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4" s="3" customFormat="1" ht="16" thickTop="1">
      <c r="B2" s="54"/>
      <c r="C2" s="53"/>
      <c r="D2" s="53"/>
      <c r="E2" s="53"/>
      <c r="F2" s="53"/>
      <c r="G2" s="53"/>
      <c r="H2" s="52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5"/>
      <c r="W2" s="4"/>
      <c r="X2" s="4"/>
      <c r="Y2" s="4"/>
      <c r="Z2" s="4"/>
    </row>
    <row r="3" spans="1:34" s="3" customFormat="1" ht="57" customHeight="1">
      <c r="B3" s="24"/>
      <c r="C3" s="2295" t="s">
        <v>382</v>
      </c>
      <c r="D3" s="2295"/>
      <c r="E3" s="2295"/>
      <c r="F3" s="51"/>
      <c r="G3" s="116"/>
      <c r="H3" s="22"/>
      <c r="J3" s="2" t="s">
        <v>383</v>
      </c>
      <c r="K3" s="2" t="s">
        <v>384</v>
      </c>
      <c r="L3" s="2">
        <f t="shared" ref="L3:L34" si="0">COUNTIF(D:D,J3)</f>
        <v>0</v>
      </c>
      <c r="M3" s="2" t="str">
        <f t="shared" ref="M3:M42" si="1">IF(L3=0,"",IF(L3=1,CONCATENATE(K3,N:N),IF(L3&gt;=2,CONCATENATE(K3," ",O3))))</f>
        <v/>
      </c>
      <c r="N3" s="2" t="s">
        <v>385</v>
      </c>
      <c r="O3" s="2" t="str">
        <f t="shared" ref="O3:O29" si="2">(IFERROR(LOOKUP(L3,Q:Q,P:P),""))</f>
        <v/>
      </c>
      <c r="P3" s="2"/>
      <c r="Q3" s="2"/>
      <c r="R3" s="2"/>
      <c r="S3" s="2"/>
      <c r="T3" s="2"/>
      <c r="U3" s="2"/>
      <c r="V3" s="9"/>
      <c r="W3" s="2" t="s">
        <v>386</v>
      </c>
      <c r="X3" s="2">
        <v>1</v>
      </c>
      <c r="Y3" s="2"/>
      <c r="Z3" s="2"/>
    </row>
    <row r="4" spans="1:34" s="3" customFormat="1" ht="17">
      <c r="B4" s="24"/>
      <c r="C4" s="49" t="s">
        <v>387</v>
      </c>
      <c r="D4" s="50" t="s">
        <v>388</v>
      </c>
      <c r="E4" s="49" t="s">
        <v>389</v>
      </c>
      <c r="F4" s="48"/>
      <c r="G4" s="47" t="str">
        <f>TRIM(L95  &amp; " "&amp; K98 &amp; " " &amp; D92 &amp; " " &amp;K99)</f>
        <v>0 of the 0 awards are displayed below in precedence</v>
      </c>
      <c r="H4" s="22"/>
      <c r="J4" s="2" t="s">
        <v>390</v>
      </c>
      <c r="K4" s="2" t="s">
        <v>391</v>
      </c>
      <c r="L4" s="2">
        <f t="shared" si="0"/>
        <v>0</v>
      </c>
      <c r="M4" s="2" t="str">
        <f t="shared" si="1"/>
        <v/>
      </c>
      <c r="N4" s="2" t="s">
        <v>385</v>
      </c>
      <c r="O4" s="2" t="str">
        <f t="shared" si="2"/>
        <v/>
      </c>
      <c r="P4" s="2" t="s">
        <v>392</v>
      </c>
      <c r="Q4" s="2">
        <v>2</v>
      </c>
      <c r="R4" s="2"/>
      <c r="S4" s="2" t="s">
        <v>393</v>
      </c>
      <c r="T4" s="2">
        <v>2</v>
      </c>
      <c r="U4" s="33" t="s">
        <v>394</v>
      </c>
      <c r="V4" s="32" t="e">
        <f>INDEX(C:C,MATCH("CGSD",D:D,0))</f>
        <v>#N/A</v>
      </c>
      <c r="W4" s="2" t="s">
        <v>395</v>
      </c>
      <c r="X4" s="2">
        <v>2</v>
      </c>
      <c r="Y4" s="2"/>
      <c r="Z4" s="2"/>
    </row>
    <row r="5" spans="1:34" s="3" customFormat="1" ht="17.25" customHeight="1">
      <c r="B5" s="24"/>
      <c r="C5" s="102"/>
      <c r="D5" s="103"/>
      <c r="E5" s="104"/>
      <c r="F5" s="6"/>
      <c r="G5" s="2296" t="str">
        <f>TRIM(M3&amp;M4&amp;M5&amp;M6&amp;M7&amp;M8&amp;M9&amp;M10&amp;M11&amp;M12&amp;M13&amp;M14&amp;M15&amp;M16&amp;M17&amp;M18&amp;M19&amp;M20&amp;M21&amp;M22&amp;M23&amp;M24&amp;M25&amp;M26&amp;M27&amp;M28&amp;M29&amp;M30&amp;M31&amp;M32&amp;M33&amp;M34&amp;M35&amp;M36&amp;M37&amp;M38&amp;M39&amp;M40&amp;M41&amp;M42&amp;M43&amp;M44&amp;M45&amp;M46&amp;M47&amp;M48&amp;M49&amp;M50&amp;M51&amp;M52&amp;M53&amp;M54&amp;M55&amp;M56&amp;M57&amp;M58&amp;M59&amp;M60&amp;M61&amp;M62&amp;M63&amp;M64&amp;M65&amp;M66&amp;M67&amp;M68&amp;M69&amp;M70&amp;M71&amp;M72&amp;M73&amp;M74&amp;M75&amp;M76&amp;M77&amp;M78&amp;M79&amp;M80&amp;M81&amp;M82&amp;M83&amp;M85&amp;M86&amp;O90&amp;O93&amp;O99)</f>
        <v/>
      </c>
      <c r="H5" s="22"/>
      <c r="J5" s="2" t="s">
        <v>396</v>
      </c>
      <c r="K5" s="2" t="s">
        <v>397</v>
      </c>
      <c r="L5" s="2">
        <f t="shared" si="0"/>
        <v>0</v>
      </c>
      <c r="M5" s="2" t="str">
        <f t="shared" si="1"/>
        <v/>
      </c>
      <c r="N5" s="2" t="s">
        <v>385</v>
      </c>
      <c r="O5" s="2" t="str">
        <f t="shared" si="2"/>
        <v/>
      </c>
      <c r="P5" s="2" t="s">
        <v>398</v>
      </c>
      <c r="Q5" s="2">
        <v>3</v>
      </c>
      <c r="R5" s="2"/>
      <c r="S5" s="2" t="s">
        <v>399</v>
      </c>
      <c r="T5" s="2">
        <v>3</v>
      </c>
      <c r="U5" s="2"/>
      <c r="V5" s="9" t="e">
        <f>DATE(YEAR(V4),MONTH(V4),DAY(V4))</f>
        <v>#N/A</v>
      </c>
      <c r="W5" s="2" t="s">
        <v>400</v>
      </c>
      <c r="X5" s="2">
        <v>3</v>
      </c>
      <c r="Y5" s="2"/>
      <c r="Z5" s="2"/>
      <c r="AD5" s="46"/>
      <c r="AE5" s="43"/>
      <c r="AF5" s="45"/>
      <c r="AG5" s="44"/>
      <c r="AH5" s="43"/>
    </row>
    <row r="6" spans="1:34" s="3" customFormat="1">
      <c r="B6" s="24"/>
      <c r="C6" s="102"/>
      <c r="D6" s="103"/>
      <c r="E6" s="104"/>
      <c r="F6" s="6"/>
      <c r="G6" s="2296"/>
      <c r="H6" s="22"/>
      <c r="J6" s="2" t="s">
        <v>401</v>
      </c>
      <c r="K6" s="2" t="s">
        <v>402</v>
      </c>
      <c r="L6" s="2">
        <f t="shared" si="0"/>
        <v>0</v>
      </c>
      <c r="M6" s="2" t="str">
        <f t="shared" si="1"/>
        <v/>
      </c>
      <c r="N6" s="2" t="s">
        <v>385</v>
      </c>
      <c r="O6" s="2" t="str">
        <f t="shared" si="2"/>
        <v/>
      </c>
      <c r="P6" s="2" t="s">
        <v>403</v>
      </c>
      <c r="Q6" s="2">
        <v>4</v>
      </c>
      <c r="R6" s="2"/>
      <c r="S6" s="2" t="s">
        <v>404</v>
      </c>
      <c r="T6" s="2">
        <v>4</v>
      </c>
      <c r="U6" s="2"/>
      <c r="V6" s="9" t="e">
        <f>TEXT(V5,"YYYY MM DD")</f>
        <v>#N/A</v>
      </c>
      <c r="W6" s="2" t="s">
        <v>405</v>
      </c>
      <c r="X6" s="2">
        <v>4</v>
      </c>
      <c r="Y6" s="2"/>
      <c r="Z6" s="2"/>
    </row>
    <row r="7" spans="1:34" s="3" customFormat="1">
      <c r="B7" s="24"/>
      <c r="C7" s="102"/>
      <c r="D7" s="103"/>
      <c r="E7" s="104"/>
      <c r="F7" s="6"/>
      <c r="G7" s="2296"/>
      <c r="H7" s="22"/>
      <c r="J7" s="2" t="s">
        <v>406</v>
      </c>
      <c r="K7" s="2" t="s">
        <v>407</v>
      </c>
      <c r="L7" s="2">
        <f t="shared" si="0"/>
        <v>0</v>
      </c>
      <c r="M7" s="2" t="str">
        <f t="shared" si="1"/>
        <v/>
      </c>
      <c r="N7" s="2" t="s">
        <v>385</v>
      </c>
      <c r="O7" s="2" t="str">
        <f t="shared" si="2"/>
        <v/>
      </c>
      <c r="P7" s="2" t="s">
        <v>408</v>
      </c>
      <c r="Q7" s="2">
        <v>5</v>
      </c>
      <c r="R7" s="2"/>
      <c r="S7" s="2" t="s">
        <v>409</v>
      </c>
      <c r="T7" s="2">
        <v>5</v>
      </c>
      <c r="U7" s="2"/>
      <c r="V7" s="9" t="e">
        <f>DATE(YEAR(V4),DAY(V4),MONTH(V4))</f>
        <v>#N/A</v>
      </c>
      <c r="W7" s="2" t="s">
        <v>410</v>
      </c>
      <c r="X7" s="2">
        <v>5</v>
      </c>
      <c r="Y7" s="2"/>
      <c r="Z7" s="2"/>
    </row>
    <row r="8" spans="1:34" s="3" customFormat="1">
      <c r="B8" s="24"/>
      <c r="C8" s="102"/>
      <c r="D8" s="103"/>
      <c r="E8" s="104"/>
      <c r="F8" s="6"/>
      <c r="G8" s="2296"/>
      <c r="H8" s="22"/>
      <c r="J8" s="2" t="s">
        <v>411</v>
      </c>
      <c r="K8" s="2" t="s">
        <v>412</v>
      </c>
      <c r="L8" s="2">
        <f t="shared" si="0"/>
        <v>0</v>
      </c>
      <c r="M8" s="2" t="str">
        <f t="shared" si="1"/>
        <v/>
      </c>
      <c r="N8" s="2" t="s">
        <v>385</v>
      </c>
      <c r="O8" s="2" t="str">
        <f t="shared" si="2"/>
        <v/>
      </c>
      <c r="P8" s="2"/>
      <c r="Q8" s="2"/>
      <c r="R8" s="2"/>
      <c r="S8" s="2"/>
      <c r="T8" s="2"/>
      <c r="U8" s="2"/>
      <c r="V8" s="9" t="e">
        <f>TEXT(V7,"YYYY MM DD")</f>
        <v>#N/A</v>
      </c>
      <c r="W8" s="2"/>
      <c r="X8" s="2"/>
      <c r="Y8" s="2"/>
      <c r="Z8" s="2"/>
    </row>
    <row r="9" spans="1:34" s="3" customFormat="1">
      <c r="B9" s="24"/>
      <c r="C9" s="102"/>
      <c r="D9" s="103"/>
      <c r="E9" s="104"/>
      <c r="F9" s="6"/>
      <c r="G9" s="2296"/>
      <c r="H9" s="22"/>
      <c r="J9" s="2" t="s">
        <v>413</v>
      </c>
      <c r="K9" s="2" t="s">
        <v>414</v>
      </c>
      <c r="L9" s="2">
        <f t="shared" si="0"/>
        <v>0</v>
      </c>
      <c r="M9" s="2" t="str">
        <f t="shared" si="1"/>
        <v/>
      </c>
      <c r="N9" s="2" t="s">
        <v>385</v>
      </c>
      <c r="O9" s="2" t="str">
        <f t="shared" si="2"/>
        <v/>
      </c>
      <c r="P9" s="2" t="s">
        <v>415</v>
      </c>
      <c r="Q9" s="2">
        <v>6</v>
      </c>
      <c r="R9" s="2"/>
      <c r="S9" s="2" t="s">
        <v>416</v>
      </c>
      <c r="T9" s="2">
        <v>6</v>
      </c>
      <c r="U9" s="2"/>
      <c r="V9" s="9" t="e">
        <f>DAY(V5)</f>
        <v>#N/A</v>
      </c>
      <c r="W9" s="2" t="s">
        <v>417</v>
      </c>
      <c r="X9" s="2">
        <v>6</v>
      </c>
      <c r="Y9" s="2"/>
      <c r="Z9" s="2"/>
    </row>
    <row r="10" spans="1:34" s="3" customFormat="1">
      <c r="B10" s="24"/>
      <c r="C10" s="102"/>
      <c r="D10" s="103"/>
      <c r="E10" s="104"/>
      <c r="F10" s="6"/>
      <c r="G10" s="2296"/>
      <c r="H10" s="22"/>
      <c r="J10" s="2" t="s">
        <v>418</v>
      </c>
      <c r="K10" s="2" t="s">
        <v>419</v>
      </c>
      <c r="L10" s="2">
        <f t="shared" si="0"/>
        <v>0</v>
      </c>
      <c r="M10" s="2" t="str">
        <f t="shared" si="1"/>
        <v/>
      </c>
      <c r="N10" s="2" t="s">
        <v>385</v>
      </c>
      <c r="O10" s="2" t="str">
        <f t="shared" si="2"/>
        <v/>
      </c>
      <c r="P10" s="2" t="s">
        <v>420</v>
      </c>
      <c r="Q10" s="2">
        <v>7</v>
      </c>
      <c r="R10" s="2"/>
      <c r="S10" s="2" t="s">
        <v>421</v>
      </c>
      <c r="T10" s="2">
        <v>7</v>
      </c>
      <c r="U10" s="2"/>
      <c r="V10" s="9" t="e">
        <f>IF(V9&lt;12,V7,V5)</f>
        <v>#N/A</v>
      </c>
      <c r="W10" s="2" t="s">
        <v>422</v>
      </c>
      <c r="X10" s="2">
        <v>7</v>
      </c>
      <c r="Y10" s="2"/>
      <c r="Z10" s="2"/>
    </row>
    <row r="11" spans="1:34" s="3" customFormat="1">
      <c r="B11" s="24"/>
      <c r="C11" s="102"/>
      <c r="D11" s="103"/>
      <c r="E11" s="104"/>
      <c r="F11" s="6"/>
      <c r="G11" s="2296"/>
      <c r="H11" s="22"/>
      <c r="J11" s="2" t="s">
        <v>423</v>
      </c>
      <c r="K11" s="2" t="s">
        <v>424</v>
      </c>
      <c r="L11" s="2">
        <f t="shared" si="0"/>
        <v>0</v>
      </c>
      <c r="M11" s="2" t="str">
        <f t="shared" si="1"/>
        <v/>
      </c>
      <c r="N11" s="2" t="s">
        <v>385</v>
      </c>
      <c r="O11" s="2" t="str">
        <f t="shared" si="2"/>
        <v/>
      </c>
      <c r="P11" s="2" t="s">
        <v>425</v>
      </c>
      <c r="Q11" s="2">
        <v>8</v>
      </c>
      <c r="R11" s="2"/>
      <c r="S11" s="2" t="s">
        <v>426</v>
      </c>
      <c r="T11" s="2">
        <v>8</v>
      </c>
      <c r="U11" s="2"/>
      <c r="V11" s="9" t="e">
        <f>TEXT(V10, " YYYY MM DD")</f>
        <v>#N/A</v>
      </c>
      <c r="W11" s="2" t="s">
        <v>427</v>
      </c>
      <c r="X11" s="2">
        <v>8</v>
      </c>
      <c r="Y11" s="2"/>
      <c r="Z11" s="2"/>
    </row>
    <row r="12" spans="1:34" s="3" customFormat="1">
      <c r="B12" s="24"/>
      <c r="C12" s="102"/>
      <c r="D12" s="103"/>
      <c r="E12" s="104"/>
      <c r="F12" s="6"/>
      <c r="G12" s="2296"/>
      <c r="H12" s="22"/>
      <c r="J12" s="2" t="s">
        <v>428</v>
      </c>
      <c r="K12" s="2" t="s">
        <v>429</v>
      </c>
      <c r="L12" s="2">
        <f t="shared" si="0"/>
        <v>0</v>
      </c>
      <c r="M12" s="2" t="str">
        <f t="shared" si="1"/>
        <v/>
      </c>
      <c r="N12" s="2" t="s">
        <v>385</v>
      </c>
      <c r="O12" s="2" t="str">
        <f t="shared" si="2"/>
        <v/>
      </c>
      <c r="P12" s="2" t="s">
        <v>430</v>
      </c>
      <c r="Q12" s="2">
        <v>9</v>
      </c>
      <c r="R12" s="2"/>
      <c r="S12" s="2" t="s">
        <v>431</v>
      </c>
      <c r="T12" s="2">
        <v>9</v>
      </c>
      <c r="U12" s="2"/>
      <c r="V12" s="9" t="e">
        <f>CONCATENATE(V11,N3)</f>
        <v>#N/A</v>
      </c>
      <c r="W12" s="2" t="s">
        <v>432</v>
      </c>
      <c r="X12" s="2">
        <v>9</v>
      </c>
      <c r="Y12" s="2"/>
      <c r="Z12" s="2"/>
    </row>
    <row r="13" spans="1:34" s="3" customFormat="1">
      <c r="B13" s="24"/>
      <c r="C13" s="102"/>
      <c r="D13" s="103"/>
      <c r="E13" s="104"/>
      <c r="F13" s="6"/>
      <c r="G13" s="2296"/>
      <c r="H13" s="22"/>
      <c r="J13" s="2" t="s">
        <v>433</v>
      </c>
      <c r="K13" s="2" t="s">
        <v>434</v>
      </c>
      <c r="L13" s="2">
        <f t="shared" si="0"/>
        <v>0</v>
      </c>
      <c r="M13" s="2" t="str">
        <f t="shared" si="1"/>
        <v/>
      </c>
      <c r="N13" s="2" t="s">
        <v>385</v>
      </c>
      <c r="O13" s="2" t="str">
        <f t="shared" si="2"/>
        <v/>
      </c>
      <c r="P13" s="2" t="s">
        <v>435</v>
      </c>
      <c r="Q13" s="2">
        <v>10</v>
      </c>
      <c r="R13" s="2"/>
      <c r="S13" s="2" t="s">
        <v>436</v>
      </c>
      <c r="T13" s="2">
        <v>10</v>
      </c>
      <c r="U13" s="2"/>
      <c r="V13" s="9"/>
      <c r="W13" s="2" t="s">
        <v>437</v>
      </c>
      <c r="X13" s="2">
        <v>10</v>
      </c>
      <c r="Y13" s="2"/>
      <c r="Z13" s="2"/>
    </row>
    <row r="14" spans="1:34" s="3" customFormat="1">
      <c r="B14" s="24"/>
      <c r="C14" s="102"/>
      <c r="D14" s="103"/>
      <c r="E14" s="104"/>
      <c r="F14" s="6"/>
      <c r="G14" s="2296"/>
      <c r="H14" s="22"/>
      <c r="J14" s="2" t="s">
        <v>438</v>
      </c>
      <c r="K14" s="2" t="s">
        <v>439</v>
      </c>
      <c r="L14" s="2">
        <f t="shared" si="0"/>
        <v>0</v>
      </c>
      <c r="M14" s="33" t="str">
        <f t="shared" si="1"/>
        <v/>
      </c>
      <c r="N14" s="2" t="s">
        <v>385</v>
      </c>
      <c r="O14" s="2" t="str">
        <f t="shared" si="2"/>
        <v/>
      </c>
      <c r="P14" s="2" t="s">
        <v>440</v>
      </c>
      <c r="Q14" s="2">
        <v>11</v>
      </c>
      <c r="R14" s="2"/>
      <c r="S14" s="2" t="s">
        <v>441</v>
      </c>
      <c r="T14" s="2">
        <v>11</v>
      </c>
      <c r="U14" s="33" t="s">
        <v>442</v>
      </c>
      <c r="V14" s="32" t="e">
        <f>INDEX(C:C,MATCH("CGPS",D:D,0))</f>
        <v>#N/A</v>
      </c>
      <c r="W14" s="2" t="s">
        <v>443</v>
      </c>
      <c r="X14" s="2">
        <v>11</v>
      </c>
      <c r="Y14" s="2"/>
      <c r="Z14" s="2"/>
    </row>
    <row r="15" spans="1:34" s="3" customFormat="1">
      <c r="B15" s="24"/>
      <c r="C15" s="102"/>
      <c r="D15" s="103"/>
      <c r="E15" s="104"/>
      <c r="F15" s="6"/>
      <c r="G15" s="2296"/>
      <c r="H15" s="22"/>
      <c r="J15" s="2" t="s">
        <v>444</v>
      </c>
      <c r="K15" s="2" t="s">
        <v>445</v>
      </c>
      <c r="L15" s="2">
        <f t="shared" si="0"/>
        <v>0</v>
      </c>
      <c r="M15" s="2" t="str">
        <f t="shared" si="1"/>
        <v/>
      </c>
      <c r="N15" s="2" t="s">
        <v>385</v>
      </c>
      <c r="O15" s="2" t="str">
        <f t="shared" si="2"/>
        <v/>
      </c>
      <c r="P15" s="2" t="s">
        <v>446</v>
      </c>
      <c r="Q15" s="2">
        <v>12</v>
      </c>
      <c r="R15" s="2"/>
      <c r="S15" s="2" t="s">
        <v>447</v>
      </c>
      <c r="T15" s="2">
        <v>12</v>
      </c>
      <c r="U15" s="2"/>
      <c r="V15" s="34" t="e">
        <f>DATE(YEAR(V14),MONTH(V14),DAY(V14))</f>
        <v>#N/A</v>
      </c>
      <c r="W15" s="2"/>
      <c r="X15" s="2"/>
      <c r="Y15" s="2"/>
      <c r="Z15" s="2"/>
    </row>
    <row r="16" spans="1:34" s="3" customFormat="1">
      <c r="B16" s="24"/>
      <c r="C16" s="102"/>
      <c r="D16" s="103"/>
      <c r="E16" s="104"/>
      <c r="F16" s="6"/>
      <c r="G16" s="2296"/>
      <c r="H16" s="22"/>
      <c r="J16" s="2" t="s">
        <v>448</v>
      </c>
      <c r="K16" s="2" t="s">
        <v>449</v>
      </c>
      <c r="L16" s="2">
        <f t="shared" si="0"/>
        <v>0</v>
      </c>
      <c r="M16" s="2" t="str">
        <f t="shared" si="1"/>
        <v/>
      </c>
      <c r="N16" s="2" t="s">
        <v>385</v>
      </c>
      <c r="O16" s="2" t="str">
        <f t="shared" si="2"/>
        <v/>
      </c>
      <c r="P16" s="2" t="s">
        <v>450</v>
      </c>
      <c r="Q16" s="2">
        <v>13</v>
      </c>
      <c r="R16" s="2"/>
      <c r="S16" s="2" t="s">
        <v>451</v>
      </c>
      <c r="T16" s="2">
        <v>13</v>
      </c>
      <c r="U16" s="2"/>
      <c r="V16" s="34" t="e">
        <f>TEXT(V15,"YYYY MM DD")</f>
        <v>#N/A</v>
      </c>
      <c r="W16" s="2"/>
      <c r="X16" s="2"/>
      <c r="Y16" s="2"/>
      <c r="Z16" s="2"/>
    </row>
    <row r="17" spans="2:29" s="3" customFormat="1">
      <c r="B17" s="24"/>
      <c r="C17" s="102"/>
      <c r="D17" s="103"/>
      <c r="E17" s="104"/>
      <c r="F17" s="6"/>
      <c r="G17" s="2296"/>
      <c r="H17" s="22"/>
      <c r="J17" s="2" t="s">
        <v>452</v>
      </c>
      <c r="K17" s="2" t="s">
        <v>453</v>
      </c>
      <c r="L17" s="2">
        <f t="shared" si="0"/>
        <v>0</v>
      </c>
      <c r="M17" s="2" t="str">
        <f t="shared" si="1"/>
        <v/>
      </c>
      <c r="N17" s="2" t="s">
        <v>385</v>
      </c>
      <c r="O17" s="2" t="str">
        <f t="shared" si="2"/>
        <v/>
      </c>
      <c r="P17" s="2"/>
      <c r="Q17" s="2"/>
      <c r="R17" s="2"/>
      <c r="S17" s="2"/>
      <c r="T17" s="2"/>
      <c r="U17" s="2"/>
      <c r="V17" s="34" t="e">
        <f>DATE(YEAR(V14),DAY(V14),MONTH(V14))</f>
        <v>#N/A</v>
      </c>
      <c r="W17" s="9"/>
      <c r="X17" s="2"/>
      <c r="Y17" s="2"/>
      <c r="Z17" s="2"/>
    </row>
    <row r="18" spans="2:29" s="3" customFormat="1">
      <c r="B18" s="24"/>
      <c r="C18" s="102"/>
      <c r="D18" s="103"/>
      <c r="E18" s="104"/>
      <c r="F18" s="6"/>
      <c r="G18" s="2296"/>
      <c r="H18" s="22"/>
      <c r="J18" s="2" t="s">
        <v>454</v>
      </c>
      <c r="K18" s="2" t="s">
        <v>455</v>
      </c>
      <c r="L18" s="2">
        <f t="shared" si="0"/>
        <v>0</v>
      </c>
      <c r="M18" s="2" t="str">
        <f t="shared" si="1"/>
        <v/>
      </c>
      <c r="N18" s="2" t="s">
        <v>385</v>
      </c>
      <c r="O18" s="2" t="str">
        <f t="shared" si="2"/>
        <v/>
      </c>
      <c r="P18" s="2"/>
      <c r="Q18" s="2"/>
      <c r="R18" s="2"/>
      <c r="S18" s="2"/>
      <c r="T18" s="2"/>
      <c r="U18" s="2"/>
      <c r="V18" s="34" t="e">
        <f>TEXT(V17,"YYYY MM DD")</f>
        <v>#N/A</v>
      </c>
      <c r="W18" s="2"/>
      <c r="X18" s="2"/>
      <c r="Y18" s="2"/>
      <c r="Z18" s="2"/>
    </row>
    <row r="19" spans="2:29" s="3" customFormat="1">
      <c r="B19" s="24"/>
      <c r="C19" s="102"/>
      <c r="D19" s="103"/>
      <c r="E19" s="104"/>
      <c r="F19" s="6"/>
      <c r="G19" s="2296"/>
      <c r="H19" s="22"/>
      <c r="J19" s="2" t="s">
        <v>456</v>
      </c>
      <c r="K19" s="2" t="s">
        <v>457</v>
      </c>
      <c r="L19" s="2">
        <f t="shared" si="0"/>
        <v>0</v>
      </c>
      <c r="M19" s="2" t="str">
        <f t="shared" si="1"/>
        <v/>
      </c>
      <c r="N19" s="2" t="s">
        <v>385</v>
      </c>
      <c r="O19" s="2" t="str">
        <f t="shared" si="2"/>
        <v/>
      </c>
      <c r="P19" s="2"/>
      <c r="Q19" s="2"/>
      <c r="R19" s="2"/>
      <c r="S19" s="2"/>
      <c r="T19" s="2"/>
      <c r="U19" s="2"/>
      <c r="V19" s="34" t="e">
        <f>DAY(V15)</f>
        <v>#N/A</v>
      </c>
      <c r="W19" s="9"/>
      <c r="X19" s="2"/>
      <c r="Y19" s="2"/>
      <c r="Z19" s="2"/>
    </row>
    <row r="20" spans="2:29" s="3" customFormat="1">
      <c r="B20" s="24"/>
      <c r="C20" s="102"/>
      <c r="D20" s="103"/>
      <c r="E20" s="104"/>
      <c r="F20" s="6"/>
      <c r="G20" s="2296"/>
      <c r="H20" s="22"/>
      <c r="J20" s="2" t="s">
        <v>458</v>
      </c>
      <c r="K20" s="2" t="s">
        <v>459</v>
      </c>
      <c r="L20" s="2">
        <f t="shared" si="0"/>
        <v>0</v>
      </c>
      <c r="M20" s="2" t="str">
        <f t="shared" si="1"/>
        <v/>
      </c>
      <c r="N20" s="2" t="s">
        <v>385</v>
      </c>
      <c r="O20" s="2" t="str">
        <f t="shared" si="2"/>
        <v/>
      </c>
      <c r="P20" s="2"/>
      <c r="Q20" s="2"/>
      <c r="R20" s="2"/>
      <c r="S20" s="2"/>
      <c r="T20" s="2"/>
      <c r="U20" s="25"/>
      <c r="V20" s="34" t="e">
        <f>IF(V19&lt;12,V17,V15)</f>
        <v>#N/A</v>
      </c>
      <c r="W20" s="2"/>
      <c r="X20" s="2"/>
      <c r="Y20" s="2"/>
      <c r="Z20" s="2"/>
    </row>
    <row r="21" spans="2:29" s="3" customFormat="1">
      <c r="B21" s="24"/>
      <c r="C21" s="102"/>
      <c r="D21" s="103"/>
      <c r="E21" s="104"/>
      <c r="F21" s="6"/>
      <c r="G21" s="2296"/>
      <c r="H21" s="22"/>
      <c r="J21" s="2" t="s">
        <v>460</v>
      </c>
      <c r="K21" s="2" t="s">
        <v>461</v>
      </c>
      <c r="L21" s="2">
        <f t="shared" si="0"/>
        <v>0</v>
      </c>
      <c r="M21" s="2" t="str">
        <f t="shared" si="1"/>
        <v/>
      </c>
      <c r="N21" s="2" t="s">
        <v>385</v>
      </c>
      <c r="O21" s="2" t="str">
        <f t="shared" si="2"/>
        <v/>
      </c>
      <c r="P21" s="2"/>
      <c r="Q21" s="2"/>
      <c r="R21" s="2"/>
      <c r="S21" s="2"/>
      <c r="T21" s="2"/>
      <c r="U21" s="2"/>
      <c r="V21" s="34" t="e">
        <f>TEXT(V20," YYYY MM DD")</f>
        <v>#N/A</v>
      </c>
      <c r="W21" s="2"/>
      <c r="X21" s="2"/>
      <c r="Y21" s="2"/>
      <c r="Z21" s="2"/>
    </row>
    <row r="22" spans="2:29" s="3" customFormat="1">
      <c r="B22" s="24"/>
      <c r="C22" s="102"/>
      <c r="D22" s="103"/>
      <c r="E22" s="104"/>
      <c r="F22" s="6"/>
      <c r="G22" s="2296"/>
      <c r="H22" s="22"/>
      <c r="J22" s="2" t="s">
        <v>462</v>
      </c>
      <c r="K22" s="2" t="s">
        <v>463</v>
      </c>
      <c r="L22" s="2">
        <f t="shared" si="0"/>
        <v>0</v>
      </c>
      <c r="M22" s="2" t="str">
        <f t="shared" si="1"/>
        <v/>
      </c>
      <c r="N22" s="2" t="s">
        <v>385</v>
      </c>
      <c r="O22" s="2" t="str">
        <f t="shared" si="2"/>
        <v/>
      </c>
      <c r="P22" s="2"/>
      <c r="Q22" s="2"/>
      <c r="R22" s="2"/>
      <c r="S22" s="2"/>
      <c r="T22" s="2"/>
      <c r="U22" s="2"/>
      <c r="V22" s="34" t="e">
        <f>CONCATENATE(V21,N3)</f>
        <v>#N/A</v>
      </c>
      <c r="W22" s="9"/>
      <c r="X22" s="2"/>
      <c r="Y22" s="2"/>
      <c r="Z22" s="2"/>
    </row>
    <row r="23" spans="2:29" s="3" customFormat="1">
      <c r="B23" s="24"/>
      <c r="C23" s="102"/>
      <c r="D23" s="103"/>
      <c r="E23" s="104"/>
      <c r="F23" s="6"/>
      <c r="G23" s="2296"/>
      <c r="H23" s="22"/>
      <c r="J23" s="2" t="s">
        <v>464</v>
      </c>
      <c r="K23" s="2" t="s">
        <v>465</v>
      </c>
      <c r="L23" s="2">
        <f t="shared" si="0"/>
        <v>0</v>
      </c>
      <c r="M23" s="2" t="str">
        <f t="shared" si="1"/>
        <v/>
      </c>
      <c r="N23" s="2" t="s">
        <v>385</v>
      </c>
      <c r="O23" s="2" t="str">
        <f t="shared" si="2"/>
        <v/>
      </c>
      <c r="P23" s="2"/>
      <c r="Q23" s="2"/>
      <c r="R23" s="2"/>
      <c r="S23" s="2"/>
      <c r="T23" s="2"/>
      <c r="U23" s="2"/>
      <c r="V23" s="34"/>
      <c r="W23" s="9"/>
      <c r="X23" s="2"/>
      <c r="Y23" s="2"/>
      <c r="Z23" s="2"/>
    </row>
    <row r="24" spans="2:29" s="3" customFormat="1">
      <c r="B24" s="24"/>
      <c r="C24" s="102"/>
      <c r="D24" s="103"/>
      <c r="E24" s="104"/>
      <c r="F24" s="6"/>
      <c r="G24" s="2296"/>
      <c r="H24" s="22"/>
      <c r="J24" s="2" t="s">
        <v>466</v>
      </c>
      <c r="K24" s="2" t="s">
        <v>467</v>
      </c>
      <c r="L24" s="2">
        <f t="shared" si="0"/>
        <v>0</v>
      </c>
      <c r="M24" s="2" t="str">
        <f t="shared" si="1"/>
        <v/>
      </c>
      <c r="N24" s="2" t="s">
        <v>385</v>
      </c>
      <c r="O24" s="2" t="str">
        <f t="shared" si="2"/>
        <v/>
      </c>
      <c r="P24" s="2"/>
      <c r="Q24" s="2"/>
      <c r="R24" s="2"/>
      <c r="S24" s="2"/>
      <c r="T24" s="2"/>
      <c r="U24" s="33" t="s">
        <v>468</v>
      </c>
      <c r="V24" s="32" t="e">
        <f>INDEX(C:C,MATCH("CGPU",D:D,0))</f>
        <v>#N/A</v>
      </c>
      <c r="W24" s="2"/>
      <c r="X24" s="2"/>
      <c r="Y24" s="2"/>
      <c r="Z24" s="2"/>
    </row>
    <row r="25" spans="2:29" s="3" customFormat="1">
      <c r="B25" s="24"/>
      <c r="C25" s="102"/>
      <c r="D25" s="103"/>
      <c r="E25" s="104"/>
      <c r="F25" s="6"/>
      <c r="G25" s="2296"/>
      <c r="H25" s="22"/>
      <c r="J25" s="2" t="s">
        <v>469</v>
      </c>
      <c r="K25" s="2" t="s">
        <v>470</v>
      </c>
      <c r="L25" s="2">
        <f t="shared" si="0"/>
        <v>0</v>
      </c>
      <c r="M25" s="2" t="str">
        <f t="shared" si="1"/>
        <v/>
      </c>
      <c r="N25" s="2" t="s">
        <v>385</v>
      </c>
      <c r="O25" s="2" t="str">
        <f t="shared" si="2"/>
        <v/>
      </c>
      <c r="P25" s="2"/>
      <c r="Q25" s="2"/>
      <c r="R25" s="2"/>
      <c r="S25" s="2"/>
      <c r="T25" s="2"/>
      <c r="U25" s="25"/>
      <c r="V25" s="9" t="e">
        <f>DATE(YEAR(V24),MONTH(V24),DAY(V24))</f>
        <v>#N/A</v>
      </c>
      <c r="W25" s="2"/>
      <c r="X25" s="2"/>
      <c r="Y25" s="2"/>
      <c r="Z25" s="2"/>
    </row>
    <row r="26" spans="2:29" s="3" customFormat="1">
      <c r="B26" s="24"/>
      <c r="C26" s="102"/>
      <c r="D26" s="103"/>
      <c r="E26" s="104"/>
      <c r="F26" s="6"/>
      <c r="G26" s="2296"/>
      <c r="H26" s="22"/>
      <c r="J26" s="2" t="s">
        <v>471</v>
      </c>
      <c r="K26" s="2" t="s">
        <v>472</v>
      </c>
      <c r="L26" s="2">
        <f t="shared" si="0"/>
        <v>0</v>
      </c>
      <c r="M26" s="2" t="str">
        <f t="shared" si="1"/>
        <v/>
      </c>
      <c r="N26" s="2" t="s">
        <v>385</v>
      </c>
      <c r="O26" s="2" t="str">
        <f t="shared" si="2"/>
        <v/>
      </c>
      <c r="P26" s="2"/>
      <c r="Q26" s="2"/>
      <c r="R26" s="2"/>
      <c r="S26" s="2"/>
      <c r="T26" s="2"/>
      <c r="U26" s="2"/>
      <c r="V26" s="9" t="e">
        <f>TEXT(V25,"YYYY MM DD")</f>
        <v>#N/A</v>
      </c>
      <c r="W26" s="2"/>
      <c r="X26" s="2"/>
      <c r="Y26" s="2"/>
      <c r="Z26" s="2"/>
    </row>
    <row r="27" spans="2:29" s="3" customFormat="1">
      <c r="B27" s="24"/>
      <c r="C27" s="102"/>
      <c r="D27" s="103"/>
      <c r="E27" s="104"/>
      <c r="F27" s="6"/>
      <c r="G27" s="2296"/>
      <c r="H27" s="22"/>
      <c r="J27" s="2" t="s">
        <v>473</v>
      </c>
      <c r="K27" s="2" t="s">
        <v>474</v>
      </c>
      <c r="L27" s="2">
        <f t="shared" si="0"/>
        <v>0</v>
      </c>
      <c r="M27" s="2" t="str">
        <f t="shared" si="1"/>
        <v/>
      </c>
      <c r="N27" s="2" t="s">
        <v>385</v>
      </c>
      <c r="O27" s="2" t="str">
        <f t="shared" si="2"/>
        <v/>
      </c>
      <c r="P27" s="2"/>
      <c r="Q27" s="2"/>
      <c r="R27" s="2"/>
      <c r="S27" s="2"/>
      <c r="T27" s="2"/>
      <c r="U27" s="25"/>
      <c r="V27" s="9" t="e">
        <f>DATE(YEAR(V24),DAY(V24),MONTH(V24))</f>
        <v>#N/A</v>
      </c>
      <c r="W27" s="2"/>
      <c r="X27" s="2"/>
      <c r="Y27" s="2"/>
      <c r="Z27" s="2"/>
    </row>
    <row r="28" spans="2:29" s="3" customFormat="1" ht="16">
      <c r="B28" s="24"/>
      <c r="C28" s="102"/>
      <c r="D28" s="103"/>
      <c r="E28" s="104"/>
      <c r="F28" s="38"/>
      <c r="G28" s="2296"/>
      <c r="H28" s="22"/>
      <c r="J28" s="2" t="s">
        <v>475</v>
      </c>
      <c r="K28" s="2" t="s">
        <v>476</v>
      </c>
      <c r="L28" s="2">
        <f t="shared" si="0"/>
        <v>0</v>
      </c>
      <c r="M28" s="2" t="str">
        <f t="shared" si="1"/>
        <v/>
      </c>
      <c r="N28" s="2" t="s">
        <v>385</v>
      </c>
      <c r="O28" s="2" t="str">
        <f t="shared" si="2"/>
        <v/>
      </c>
      <c r="P28" s="2"/>
      <c r="Q28" s="2"/>
      <c r="R28" s="2"/>
      <c r="S28" s="2"/>
      <c r="T28" s="2"/>
      <c r="U28" s="2"/>
      <c r="V28" s="9" t="e">
        <f>TEXT(V27,"YYYY MM DD")</f>
        <v>#N/A</v>
      </c>
      <c r="W28" s="2"/>
      <c r="X28" s="2"/>
      <c r="Y28" s="2"/>
      <c r="Z28" s="2"/>
      <c r="AC28" s="42"/>
    </row>
    <row r="29" spans="2:29" s="3" customFormat="1" ht="16">
      <c r="B29" s="24"/>
      <c r="C29" s="41"/>
      <c r="D29" s="40"/>
      <c r="E29" s="40"/>
      <c r="F29" s="38"/>
      <c r="G29" s="2296"/>
      <c r="H29" s="22"/>
      <c r="J29" s="25" t="s">
        <v>477</v>
      </c>
      <c r="K29" s="2" t="s">
        <v>478</v>
      </c>
      <c r="L29" s="2">
        <f t="shared" si="0"/>
        <v>0</v>
      </c>
      <c r="M29" s="2" t="str">
        <f t="shared" si="1"/>
        <v/>
      </c>
      <c r="N29" s="2" t="s">
        <v>385</v>
      </c>
      <c r="O29" s="2" t="str">
        <f t="shared" si="2"/>
        <v/>
      </c>
      <c r="P29" s="2"/>
      <c r="Q29" s="2"/>
      <c r="R29" s="2"/>
      <c r="S29" s="2"/>
      <c r="T29" s="2"/>
      <c r="U29" s="2"/>
      <c r="V29" s="9" t="e">
        <f>DAY(V25)</f>
        <v>#N/A</v>
      </c>
      <c r="W29" s="2"/>
      <c r="X29" s="2"/>
      <c r="Y29" s="2"/>
      <c r="Z29" s="2"/>
    </row>
    <row r="30" spans="2:29" s="3" customFormat="1">
      <c r="B30" s="24"/>
      <c r="C30" s="41"/>
      <c r="D30" s="40"/>
      <c r="E30" s="40"/>
      <c r="F30" s="38"/>
      <c r="G30" s="2296"/>
      <c r="H30" s="22"/>
      <c r="J30" s="2" t="s">
        <v>479</v>
      </c>
      <c r="K30" s="2" t="s">
        <v>480</v>
      </c>
      <c r="L30" s="2">
        <f t="shared" si="0"/>
        <v>0</v>
      </c>
      <c r="M30" s="2" t="str">
        <f t="shared" si="1"/>
        <v/>
      </c>
      <c r="N30" s="2" t="s">
        <v>385</v>
      </c>
      <c r="O30" s="2"/>
      <c r="P30" s="2"/>
      <c r="Q30" s="2"/>
      <c r="R30" s="2"/>
      <c r="S30" s="2"/>
      <c r="T30" s="2"/>
      <c r="U30" s="2"/>
      <c r="V30" s="9" t="e">
        <f>IF(V29&lt;12,V27,V25)</f>
        <v>#N/A</v>
      </c>
      <c r="W30" s="39"/>
      <c r="X30" s="2"/>
      <c r="Y30" s="2"/>
      <c r="Z30" s="2"/>
    </row>
    <row r="31" spans="2:29" s="3" customFormat="1">
      <c r="B31" s="24"/>
      <c r="C31" s="28"/>
      <c r="D31" s="23"/>
      <c r="E31" s="26"/>
      <c r="F31" s="38"/>
      <c r="G31" s="2296"/>
      <c r="H31" s="22"/>
      <c r="J31" s="2" t="s">
        <v>481</v>
      </c>
      <c r="K31" s="2" t="s">
        <v>482</v>
      </c>
      <c r="L31" s="2">
        <f t="shared" si="0"/>
        <v>0</v>
      </c>
      <c r="M31" s="2" t="str">
        <f t="shared" si="1"/>
        <v/>
      </c>
      <c r="N31" s="2" t="s">
        <v>385</v>
      </c>
      <c r="O31" s="2" t="str">
        <f t="shared" ref="O31:O42" si="3">(IFERROR(LOOKUP(L31,Q:Q,P:P),""))</f>
        <v/>
      </c>
      <c r="P31" s="2"/>
      <c r="Q31" s="2"/>
      <c r="R31" s="2"/>
      <c r="S31" s="2"/>
      <c r="T31" s="2"/>
      <c r="U31" s="2"/>
      <c r="V31" s="9" t="e">
        <f>TEXT(V30, " YYYY MM DD")</f>
        <v>#N/A</v>
      </c>
      <c r="W31" s="2"/>
      <c r="X31" s="2"/>
      <c r="Y31" s="2"/>
      <c r="Z31" s="2"/>
    </row>
    <row r="32" spans="2:29" s="3" customFormat="1">
      <c r="B32" s="24"/>
      <c r="C32" s="27"/>
      <c r="D32" s="31"/>
      <c r="E32" s="26"/>
      <c r="F32" s="38"/>
      <c r="G32" s="2297"/>
      <c r="H32" s="22"/>
      <c r="J32" s="2" t="s">
        <v>483</v>
      </c>
      <c r="K32" s="2" t="s">
        <v>484</v>
      </c>
      <c r="L32" s="2">
        <f t="shared" si="0"/>
        <v>0</v>
      </c>
      <c r="M32" s="2" t="str">
        <f t="shared" si="1"/>
        <v/>
      </c>
      <c r="N32" s="2" t="s">
        <v>385</v>
      </c>
      <c r="O32" s="2" t="str">
        <f t="shared" si="3"/>
        <v/>
      </c>
      <c r="P32" s="2"/>
      <c r="Q32" s="2"/>
      <c r="R32" s="2"/>
      <c r="S32" s="2"/>
      <c r="T32" s="2"/>
      <c r="U32" s="2"/>
      <c r="V32" s="9" t="e">
        <f>CONCATENATE(V31,N3)</f>
        <v>#N/A</v>
      </c>
      <c r="W32" s="2"/>
      <c r="X32" s="2"/>
      <c r="Y32" s="2"/>
      <c r="Z32" s="2"/>
    </row>
    <row r="33" spans="2:26" s="3" customFormat="1">
      <c r="B33" s="24"/>
      <c r="C33" s="27"/>
      <c r="D33" s="23"/>
      <c r="E33" s="26"/>
      <c r="F33" s="38"/>
      <c r="G33" s="2297"/>
      <c r="H33" s="22"/>
      <c r="J33" s="2" t="s">
        <v>485</v>
      </c>
      <c r="K33" s="2" t="s">
        <v>486</v>
      </c>
      <c r="L33" s="2">
        <f t="shared" si="0"/>
        <v>0</v>
      </c>
      <c r="M33" s="2" t="str">
        <f t="shared" si="1"/>
        <v/>
      </c>
      <c r="N33" s="2" t="s">
        <v>385</v>
      </c>
      <c r="O33" s="2" t="str">
        <f t="shared" si="3"/>
        <v/>
      </c>
      <c r="P33" s="2"/>
      <c r="Q33" s="2"/>
      <c r="R33" s="2"/>
      <c r="S33" s="2"/>
      <c r="T33" s="2"/>
      <c r="U33" s="2"/>
      <c r="V33" s="9"/>
      <c r="W33" s="2"/>
      <c r="X33" s="2"/>
      <c r="Y33" s="2"/>
      <c r="Z33" s="2"/>
    </row>
    <row r="34" spans="2:26" s="3" customFormat="1">
      <c r="B34" s="24"/>
      <c r="C34" s="27"/>
      <c r="D34" s="23"/>
      <c r="E34" s="26"/>
      <c r="F34" s="38"/>
      <c r="G34" s="2297"/>
      <c r="H34" s="22"/>
      <c r="J34" s="2" t="s">
        <v>487</v>
      </c>
      <c r="K34" s="2" t="s">
        <v>488</v>
      </c>
      <c r="L34" s="2">
        <f t="shared" si="0"/>
        <v>0</v>
      </c>
      <c r="M34" s="2" t="str">
        <f t="shared" si="1"/>
        <v/>
      </c>
      <c r="N34" s="2" t="s">
        <v>385</v>
      </c>
      <c r="O34" s="2" t="str">
        <f t="shared" si="3"/>
        <v/>
      </c>
      <c r="P34" s="2"/>
      <c r="Q34" s="2"/>
      <c r="R34" s="2"/>
      <c r="S34" s="2"/>
      <c r="T34" s="2"/>
      <c r="U34" s="33" t="s">
        <v>489</v>
      </c>
      <c r="V34" s="32" t="e">
        <f>INDEX(C:C,MATCH("CGPV",D:D,0))</f>
        <v>#N/A</v>
      </c>
      <c r="W34" s="2"/>
      <c r="X34" s="2"/>
      <c r="Y34" s="2"/>
      <c r="Z34" s="2"/>
    </row>
    <row r="35" spans="2:26" s="3" customFormat="1">
      <c r="B35" s="24"/>
      <c r="C35" s="28"/>
      <c r="D35" s="23"/>
      <c r="E35" s="26"/>
      <c r="F35" s="38"/>
      <c r="G35" s="2297"/>
      <c r="H35" s="22"/>
      <c r="J35" s="2" t="s">
        <v>490</v>
      </c>
      <c r="K35" s="2" t="s">
        <v>491</v>
      </c>
      <c r="L35" s="2">
        <f t="shared" ref="L35:L66" si="4">COUNTIF(D:D,J35)</f>
        <v>0</v>
      </c>
      <c r="M35" s="2" t="str">
        <f t="shared" si="1"/>
        <v/>
      </c>
      <c r="N35" s="2" t="s">
        <v>385</v>
      </c>
      <c r="O35" s="2" t="str">
        <f t="shared" si="3"/>
        <v/>
      </c>
      <c r="P35" s="2"/>
      <c r="Q35" s="2"/>
      <c r="R35" s="2"/>
      <c r="S35" s="2"/>
      <c r="T35" s="2"/>
      <c r="U35" s="33"/>
      <c r="V35" s="34" t="e">
        <f>DATE(YEAR(V34),MONTH(V34),DAY(V34))</f>
        <v>#N/A</v>
      </c>
      <c r="W35" s="2"/>
      <c r="X35" s="2"/>
      <c r="Y35" s="2"/>
      <c r="Z35" s="2"/>
    </row>
    <row r="36" spans="2:26" s="3" customFormat="1">
      <c r="B36" s="24"/>
      <c r="C36" s="27"/>
      <c r="D36" s="23"/>
      <c r="E36" s="26"/>
      <c r="F36" s="38"/>
      <c r="G36" s="2297"/>
      <c r="H36" s="22"/>
      <c r="J36" s="2" t="s">
        <v>492</v>
      </c>
      <c r="K36" s="2" t="s">
        <v>493</v>
      </c>
      <c r="L36" s="2">
        <f t="shared" si="4"/>
        <v>0</v>
      </c>
      <c r="M36" s="2" t="str">
        <f t="shared" si="1"/>
        <v/>
      </c>
      <c r="N36" s="2" t="s">
        <v>385</v>
      </c>
      <c r="O36" s="2" t="str">
        <f t="shared" si="3"/>
        <v/>
      </c>
      <c r="P36" s="2"/>
      <c r="Q36" s="2"/>
      <c r="R36" s="2"/>
      <c r="S36" s="2"/>
      <c r="T36" s="2"/>
      <c r="U36" s="33"/>
      <c r="V36" s="34" t="e">
        <f>TEXT(V35,"YYYY MM DD")</f>
        <v>#N/A</v>
      </c>
      <c r="W36" s="2"/>
      <c r="X36" s="2"/>
      <c r="Y36" s="2"/>
      <c r="Z36" s="2"/>
    </row>
    <row r="37" spans="2:26" s="3" customFormat="1">
      <c r="B37" s="24"/>
      <c r="C37" s="27"/>
      <c r="D37" s="23"/>
      <c r="E37" s="26"/>
      <c r="F37" s="38"/>
      <c r="G37" s="2297"/>
      <c r="H37" s="22"/>
      <c r="J37" s="2" t="s">
        <v>494</v>
      </c>
      <c r="K37" s="2" t="s">
        <v>495</v>
      </c>
      <c r="L37" s="2">
        <f t="shared" si="4"/>
        <v>0</v>
      </c>
      <c r="M37" s="2" t="str">
        <f t="shared" si="1"/>
        <v/>
      </c>
      <c r="N37" s="2" t="s">
        <v>385</v>
      </c>
      <c r="O37" s="2" t="str">
        <f t="shared" si="3"/>
        <v/>
      </c>
      <c r="P37" s="2"/>
      <c r="Q37" s="2"/>
      <c r="R37" s="2"/>
      <c r="S37" s="2"/>
      <c r="T37" s="2"/>
      <c r="U37" s="33"/>
      <c r="V37" s="34" t="e">
        <f>DATE(YEAR(V34),DAY(V34),MONTH(V34))</f>
        <v>#N/A</v>
      </c>
      <c r="W37" s="2"/>
      <c r="X37" s="2"/>
      <c r="Y37" s="2"/>
      <c r="Z37" s="2"/>
    </row>
    <row r="38" spans="2:26" s="3" customFormat="1" ht="16">
      <c r="B38" s="24"/>
      <c r="C38" s="28"/>
      <c r="D38" s="23"/>
      <c r="E38" s="26"/>
      <c r="F38" s="38"/>
      <c r="G38" s="2297"/>
      <c r="H38" s="22"/>
      <c r="J38" s="25" t="s">
        <v>496</v>
      </c>
      <c r="K38" s="2" t="s">
        <v>497</v>
      </c>
      <c r="L38" s="2">
        <f t="shared" si="4"/>
        <v>0</v>
      </c>
      <c r="M38" s="2" t="str">
        <f t="shared" si="1"/>
        <v/>
      </c>
      <c r="N38" s="2" t="s">
        <v>385</v>
      </c>
      <c r="O38" s="2" t="str">
        <f t="shared" si="3"/>
        <v/>
      </c>
      <c r="P38" s="2"/>
      <c r="Q38" s="2"/>
      <c r="R38" s="2"/>
      <c r="S38" s="2"/>
      <c r="T38" s="2"/>
      <c r="U38" s="33"/>
      <c r="V38" s="34" t="e">
        <f>TEXT(V37,"YYYY MM DD")</f>
        <v>#N/A</v>
      </c>
      <c r="W38" s="2"/>
      <c r="X38" s="2"/>
      <c r="Y38" s="2"/>
      <c r="Z38" s="2"/>
    </row>
    <row r="39" spans="2:26" s="3" customFormat="1">
      <c r="B39" s="24"/>
      <c r="C39" s="27"/>
      <c r="D39" s="23"/>
      <c r="E39" s="26"/>
      <c r="F39" s="38"/>
      <c r="G39" s="2297"/>
      <c r="H39" s="22"/>
      <c r="J39" s="2" t="s">
        <v>498</v>
      </c>
      <c r="K39" s="2" t="s">
        <v>499</v>
      </c>
      <c r="L39" s="2">
        <f t="shared" si="4"/>
        <v>0</v>
      </c>
      <c r="M39" s="2" t="str">
        <f t="shared" si="1"/>
        <v/>
      </c>
      <c r="N39" s="2" t="s">
        <v>385</v>
      </c>
      <c r="O39" s="2" t="str">
        <f t="shared" si="3"/>
        <v/>
      </c>
      <c r="P39" s="2"/>
      <c r="Q39" s="2"/>
      <c r="R39" s="2"/>
      <c r="S39" s="2"/>
      <c r="T39" s="2"/>
      <c r="U39" s="33"/>
      <c r="V39" s="34" t="e">
        <f>DAY(V35)</f>
        <v>#N/A</v>
      </c>
      <c r="W39" s="2"/>
      <c r="X39" s="2"/>
      <c r="Y39" s="2"/>
      <c r="Z39" s="2"/>
    </row>
    <row r="40" spans="2:26" s="3" customFormat="1">
      <c r="B40" s="24"/>
      <c r="C40" s="27"/>
      <c r="D40" s="23"/>
      <c r="E40" s="26"/>
      <c r="F40" s="38"/>
      <c r="G40" s="2297"/>
      <c r="H40" s="22"/>
      <c r="J40" s="2" t="s">
        <v>500</v>
      </c>
      <c r="K40" s="2" t="s">
        <v>501</v>
      </c>
      <c r="L40" s="2">
        <f t="shared" si="4"/>
        <v>0</v>
      </c>
      <c r="M40" s="2" t="str">
        <f t="shared" si="1"/>
        <v/>
      </c>
      <c r="N40" s="2" t="s">
        <v>385</v>
      </c>
      <c r="O40" s="2" t="str">
        <f t="shared" si="3"/>
        <v/>
      </c>
      <c r="P40" s="2"/>
      <c r="Q40" s="2"/>
      <c r="R40" s="2"/>
      <c r="S40" s="2"/>
      <c r="T40" s="2"/>
      <c r="U40" s="33"/>
      <c r="V40" s="34" t="e">
        <f>IF(V39&lt;12,V37,V35)</f>
        <v>#N/A</v>
      </c>
      <c r="W40" s="2"/>
      <c r="X40" s="2"/>
      <c r="Y40" s="2"/>
      <c r="Z40" s="2"/>
    </row>
    <row r="41" spans="2:26" s="3" customFormat="1">
      <c r="B41" s="24"/>
      <c r="C41" s="27"/>
      <c r="D41" s="23"/>
      <c r="E41" s="26"/>
      <c r="F41" s="38"/>
      <c r="G41" s="2297"/>
      <c r="H41" s="22"/>
      <c r="J41" s="2" t="s">
        <v>502</v>
      </c>
      <c r="K41" s="2" t="s">
        <v>503</v>
      </c>
      <c r="L41" s="2">
        <f t="shared" si="4"/>
        <v>0</v>
      </c>
      <c r="M41" s="2" t="str">
        <f t="shared" si="1"/>
        <v/>
      </c>
      <c r="N41" s="2" t="s">
        <v>385</v>
      </c>
      <c r="O41" s="2" t="str">
        <f t="shared" si="3"/>
        <v/>
      </c>
      <c r="P41" s="2"/>
      <c r="Q41" s="2"/>
      <c r="R41" s="2"/>
      <c r="S41" s="2"/>
      <c r="T41" s="2"/>
      <c r="U41" s="2"/>
      <c r="V41" s="34" t="e">
        <f>TEXT(V40," YYYY MM DD")</f>
        <v>#N/A</v>
      </c>
      <c r="W41" s="2"/>
      <c r="X41" s="2"/>
      <c r="Y41" s="2"/>
      <c r="Z41" s="2"/>
    </row>
    <row r="42" spans="2:26" s="3" customFormat="1">
      <c r="B42" s="24"/>
      <c r="C42" s="27"/>
      <c r="D42" s="23"/>
      <c r="E42" s="26"/>
      <c r="F42" s="38"/>
      <c r="G42" s="2297"/>
      <c r="H42" s="22"/>
      <c r="J42" s="2" t="s">
        <v>504</v>
      </c>
      <c r="K42" s="2" t="s">
        <v>505</v>
      </c>
      <c r="L42" s="2">
        <f t="shared" si="4"/>
        <v>0</v>
      </c>
      <c r="M42" s="2" t="str">
        <f t="shared" si="1"/>
        <v/>
      </c>
      <c r="N42" s="2" t="s">
        <v>385</v>
      </c>
      <c r="O42" s="2" t="str">
        <f t="shared" si="3"/>
        <v/>
      </c>
      <c r="P42" s="2"/>
      <c r="Q42" s="2"/>
      <c r="R42" s="2"/>
      <c r="S42" s="2"/>
      <c r="T42" s="2"/>
      <c r="U42" s="2"/>
      <c r="V42" s="34" t="e">
        <f>CONCATENATE(V41,N3)</f>
        <v>#N/A</v>
      </c>
      <c r="W42" s="2"/>
      <c r="X42" s="2"/>
      <c r="Y42" s="2"/>
      <c r="Z42" s="2"/>
    </row>
    <row r="43" spans="2:26" s="3" customFormat="1" ht="16">
      <c r="B43" s="24"/>
      <c r="C43" s="28"/>
      <c r="D43" s="23"/>
      <c r="E43" s="26"/>
      <c r="F43" s="38"/>
      <c r="G43" s="2297"/>
      <c r="H43" s="22"/>
      <c r="J43" s="25" t="s">
        <v>394</v>
      </c>
      <c r="K43" s="2" t="s">
        <v>506</v>
      </c>
      <c r="L43" s="2">
        <f t="shared" si="4"/>
        <v>0</v>
      </c>
      <c r="M43" s="37" t="str">
        <f>IF(L43=0,"",IF(L43&gt;=1,CONCATENATE(O43,K43,V12)))</f>
        <v/>
      </c>
      <c r="N43" s="2" t="s">
        <v>385</v>
      </c>
      <c r="O43" s="2" t="str">
        <f t="shared" ref="O43:O50" si="5">(IFERROR(LOOKUP(L43,X:X,W:W),""))</f>
        <v/>
      </c>
      <c r="P43" s="37"/>
      <c r="Q43" s="2"/>
      <c r="R43" s="2"/>
      <c r="S43" s="2"/>
      <c r="T43" s="2"/>
      <c r="U43" s="2"/>
      <c r="V43" s="34"/>
      <c r="W43" s="2"/>
      <c r="X43" s="2"/>
      <c r="Y43" s="2"/>
      <c r="Z43" s="2"/>
    </row>
    <row r="44" spans="2:26" s="3" customFormat="1">
      <c r="B44" s="24"/>
      <c r="C44" s="27"/>
      <c r="D44" s="31"/>
      <c r="E44" s="26"/>
      <c r="F44" s="38"/>
      <c r="G44" s="2297"/>
      <c r="H44" s="22"/>
      <c r="J44" s="2" t="s">
        <v>442</v>
      </c>
      <c r="K44" s="2" t="s">
        <v>507</v>
      </c>
      <c r="L44" s="2">
        <f t="shared" si="4"/>
        <v>0</v>
      </c>
      <c r="M44" s="37" t="str">
        <f>IF(L44=0,"",IF(L44&gt;=1,CONCATENATE(O44,K44,V22)))</f>
        <v/>
      </c>
      <c r="N44" s="2" t="s">
        <v>385</v>
      </c>
      <c r="O44" s="2" t="str">
        <f t="shared" si="5"/>
        <v/>
      </c>
      <c r="P44" s="2"/>
      <c r="Q44" s="2"/>
      <c r="R44" s="2"/>
      <c r="S44" s="2"/>
      <c r="T44" s="2"/>
      <c r="U44" s="33" t="s">
        <v>508</v>
      </c>
      <c r="V44" s="32" t="e">
        <f>INDEX(C:C,MATCH("CGPT",D:D,0))</f>
        <v>#N/A</v>
      </c>
      <c r="W44" s="2"/>
      <c r="X44" s="2"/>
      <c r="Y44" s="2"/>
      <c r="Z44" s="2"/>
    </row>
    <row r="45" spans="2:26" s="3" customFormat="1" ht="16">
      <c r="B45" s="24"/>
      <c r="C45" s="27"/>
      <c r="D45" s="31"/>
      <c r="E45" s="26"/>
      <c r="F45" s="38"/>
      <c r="G45" s="2297"/>
      <c r="H45" s="22"/>
      <c r="J45" s="25" t="s">
        <v>468</v>
      </c>
      <c r="K45" s="2" t="s">
        <v>509</v>
      </c>
      <c r="L45" s="2">
        <f t="shared" si="4"/>
        <v>0</v>
      </c>
      <c r="M45" s="37" t="str">
        <f>IF(L45=0,"",IF(L45&gt;=1,CONCATENATE(O45,K45,V32)))</f>
        <v/>
      </c>
      <c r="N45" s="2" t="s">
        <v>385</v>
      </c>
      <c r="O45" s="2" t="str">
        <f t="shared" si="5"/>
        <v/>
      </c>
      <c r="P45" s="2"/>
      <c r="Q45" s="2"/>
      <c r="R45" s="2"/>
      <c r="S45" s="2"/>
      <c r="T45" s="2"/>
      <c r="U45" s="33"/>
      <c r="V45" s="34" t="e">
        <f>DATE(YEAR(V44),MONTH(V44),DAY(V44))</f>
        <v>#N/A</v>
      </c>
      <c r="W45" s="2"/>
      <c r="X45" s="2"/>
      <c r="Y45" s="2"/>
      <c r="Z45" s="2"/>
    </row>
    <row r="46" spans="2:26" s="3" customFormat="1">
      <c r="B46" s="24"/>
      <c r="C46" s="28"/>
      <c r="D46" s="23"/>
      <c r="E46" s="26"/>
      <c r="F46" s="6"/>
      <c r="G46" s="2297"/>
      <c r="H46" s="22"/>
      <c r="J46" s="2" t="s">
        <v>489</v>
      </c>
      <c r="K46" s="2" t="s">
        <v>510</v>
      </c>
      <c r="L46" s="2">
        <f t="shared" si="4"/>
        <v>0</v>
      </c>
      <c r="M46" s="37" t="str">
        <f>IF(L46=0,"",IF(L46&gt;=1,CONCATENATE(O46,K46,V42)))</f>
        <v/>
      </c>
      <c r="N46" s="2" t="s">
        <v>385</v>
      </c>
      <c r="O46" s="2" t="str">
        <f t="shared" si="5"/>
        <v/>
      </c>
      <c r="P46" s="2"/>
      <c r="Q46" s="2"/>
      <c r="R46" s="2"/>
      <c r="S46" s="2"/>
      <c r="T46" s="2"/>
      <c r="U46" s="33"/>
      <c r="V46" s="34" t="e">
        <f>TEXT(V45,"YYYY MM DD")</f>
        <v>#N/A</v>
      </c>
      <c r="W46" s="2"/>
      <c r="X46" s="2"/>
      <c r="Y46" s="2"/>
      <c r="Z46" s="2"/>
    </row>
    <row r="47" spans="2:26" s="3" customFormat="1" ht="16">
      <c r="B47" s="24"/>
      <c r="C47" s="27"/>
      <c r="D47" s="23"/>
      <c r="E47" s="26"/>
      <c r="F47" s="6"/>
      <c r="G47" s="2297"/>
      <c r="H47" s="22"/>
      <c r="J47" s="25" t="s">
        <v>508</v>
      </c>
      <c r="K47" s="2" t="s">
        <v>511</v>
      </c>
      <c r="L47" s="2">
        <f t="shared" si="4"/>
        <v>0</v>
      </c>
      <c r="M47" s="37" t="str">
        <f>IF(L47=0,"",IF(L47&gt;=1,CONCATENATE(O47,K47,V52)))</f>
        <v/>
      </c>
      <c r="N47" s="2" t="s">
        <v>385</v>
      </c>
      <c r="O47" s="2" t="str">
        <f t="shared" si="5"/>
        <v/>
      </c>
      <c r="P47" s="2"/>
      <c r="Q47" s="2"/>
      <c r="R47" s="2"/>
      <c r="S47" s="2"/>
      <c r="T47" s="2"/>
      <c r="U47" s="33"/>
      <c r="V47" s="34" t="e">
        <f>DATE(YEAR(V44),DAY(V44),MONTH(V44))</f>
        <v>#N/A</v>
      </c>
      <c r="W47" s="2"/>
      <c r="X47" s="2"/>
      <c r="Y47" s="2"/>
      <c r="Z47" s="2"/>
    </row>
    <row r="48" spans="2:26" s="3" customFormat="1">
      <c r="B48" s="24"/>
      <c r="C48" s="28"/>
      <c r="D48" s="36"/>
      <c r="E48" s="26"/>
      <c r="F48" s="6"/>
      <c r="G48" s="2297"/>
      <c r="H48" s="22"/>
      <c r="J48" s="2" t="s">
        <v>512</v>
      </c>
      <c r="K48" s="2" t="s">
        <v>513</v>
      </c>
      <c r="L48" s="2">
        <f t="shared" si="4"/>
        <v>0</v>
      </c>
      <c r="M48" s="37" t="str">
        <f>IF(L48=0,"",IF(L48&gt;=1,CONCATENATE(O48,K48,V62)))</f>
        <v/>
      </c>
      <c r="N48" s="2" t="s">
        <v>385</v>
      </c>
      <c r="O48" s="2" t="str">
        <f t="shared" si="5"/>
        <v/>
      </c>
      <c r="P48" s="2"/>
      <c r="Q48" s="2"/>
      <c r="R48" s="2"/>
      <c r="S48" s="2"/>
      <c r="T48" s="2"/>
      <c r="U48" s="33"/>
      <c r="V48" s="34" t="e">
        <f>TEXT(V47,"YYYY MM DD")</f>
        <v>#N/A</v>
      </c>
      <c r="W48" s="2"/>
      <c r="X48" s="2"/>
      <c r="Y48" s="2"/>
      <c r="Z48" s="2"/>
    </row>
    <row r="49" spans="2:26" s="3" customFormat="1">
      <c r="B49" s="24"/>
      <c r="C49" s="27"/>
      <c r="D49" s="36"/>
      <c r="E49" s="26"/>
      <c r="F49" s="6"/>
      <c r="G49" s="2297"/>
      <c r="H49" s="22"/>
      <c r="J49" s="2" t="s">
        <v>514</v>
      </c>
      <c r="K49" s="2" t="s">
        <v>515</v>
      </c>
      <c r="L49" s="2">
        <f t="shared" si="4"/>
        <v>0</v>
      </c>
      <c r="M49" s="37" t="str">
        <f>IF(L49=0,"",IF(L49&gt;=1,CONCATENATE(O49,K49,V72)))</f>
        <v/>
      </c>
      <c r="N49" s="2" t="s">
        <v>385</v>
      </c>
      <c r="O49" s="2" t="str">
        <f t="shared" si="5"/>
        <v/>
      </c>
      <c r="P49" s="2"/>
      <c r="Q49" s="2"/>
      <c r="R49" s="2"/>
      <c r="S49" s="2"/>
      <c r="T49" s="2"/>
      <c r="U49" s="33"/>
      <c r="V49" s="34" t="e">
        <f>DAY(V45)</f>
        <v>#N/A</v>
      </c>
      <c r="W49" s="2"/>
      <c r="X49" s="2"/>
      <c r="Y49" s="2"/>
      <c r="Z49" s="2"/>
    </row>
    <row r="50" spans="2:26" s="3" customFormat="1">
      <c r="B50" s="24"/>
      <c r="C50" s="27"/>
      <c r="D50" s="36"/>
      <c r="E50" s="26"/>
      <c r="F50" s="6"/>
      <c r="G50" s="2297"/>
      <c r="H50" s="22"/>
      <c r="J50" s="2" t="s">
        <v>516</v>
      </c>
      <c r="K50" s="2" t="s">
        <v>517</v>
      </c>
      <c r="L50" s="2">
        <f t="shared" si="4"/>
        <v>0</v>
      </c>
      <c r="M50" s="2" t="str">
        <f t="shared" ref="M50:M94" si="6">IF(L50=0,"",IF(L50=1,CONCATENATE(K50,N:N),IF(L50&gt;=2,CONCATENATE(K50," ",O50))))</f>
        <v/>
      </c>
      <c r="N50" s="2" t="s">
        <v>385</v>
      </c>
      <c r="O50" s="2" t="str">
        <f t="shared" si="5"/>
        <v/>
      </c>
      <c r="P50" s="2"/>
      <c r="Q50" s="2"/>
      <c r="R50" s="2"/>
      <c r="S50" s="2"/>
      <c r="T50" s="2"/>
      <c r="U50" s="33"/>
      <c r="V50" s="34" t="e">
        <f>IF(V49&lt;12,V47,V45)</f>
        <v>#N/A</v>
      </c>
      <c r="W50" s="2"/>
      <c r="X50" s="2"/>
      <c r="Y50" s="2"/>
      <c r="Z50" s="2"/>
    </row>
    <row r="51" spans="2:26" s="3" customFormat="1">
      <c r="B51" s="24"/>
      <c r="C51" s="27"/>
      <c r="D51" s="36"/>
      <c r="E51" s="26"/>
      <c r="F51" s="6"/>
      <c r="G51" s="2297"/>
      <c r="H51" s="22"/>
      <c r="J51" s="2" t="s">
        <v>518</v>
      </c>
      <c r="K51" s="2" t="s">
        <v>519</v>
      </c>
      <c r="L51" s="2">
        <f t="shared" si="4"/>
        <v>0</v>
      </c>
      <c r="M51" s="2" t="str">
        <f t="shared" si="6"/>
        <v/>
      </c>
      <c r="N51" s="2" t="s">
        <v>385</v>
      </c>
      <c r="O51" s="2" t="str">
        <f t="shared" ref="O51:O84" si="7">(IFERROR(LOOKUP(L51,T:T,S:S),""))</f>
        <v/>
      </c>
      <c r="P51" s="2"/>
      <c r="Q51" s="2"/>
      <c r="R51" s="2"/>
      <c r="S51" s="2"/>
      <c r="T51" s="2"/>
      <c r="U51" s="33"/>
      <c r="V51" s="34" t="e">
        <f>TEXT(V50," YYYY MM DD")</f>
        <v>#N/A</v>
      </c>
      <c r="W51" s="2"/>
      <c r="X51" s="2"/>
      <c r="Y51" s="2"/>
      <c r="Z51" s="2"/>
    </row>
    <row r="52" spans="2:26" s="3" customFormat="1">
      <c r="B52" s="24"/>
      <c r="C52" s="27"/>
      <c r="D52" s="36"/>
      <c r="E52" s="26"/>
      <c r="F52" s="6"/>
      <c r="G52" s="2297"/>
      <c r="H52" s="22"/>
      <c r="J52" s="2" t="s">
        <v>520</v>
      </c>
      <c r="K52" s="2" t="s">
        <v>521</v>
      </c>
      <c r="L52" s="2">
        <f t="shared" si="4"/>
        <v>0</v>
      </c>
      <c r="M52" s="2" t="str">
        <f t="shared" si="6"/>
        <v/>
      </c>
      <c r="N52" s="2" t="s">
        <v>385</v>
      </c>
      <c r="O52" s="2" t="str">
        <f t="shared" si="7"/>
        <v/>
      </c>
      <c r="P52" s="2"/>
      <c r="Q52" s="2"/>
      <c r="R52" s="2"/>
      <c r="S52" s="2"/>
      <c r="T52" s="2"/>
      <c r="U52" s="33"/>
      <c r="V52" s="34" t="e">
        <f>CONCATENATE(V51,N3)</f>
        <v>#N/A</v>
      </c>
      <c r="W52" s="2"/>
      <c r="X52" s="2"/>
      <c r="Y52" s="2"/>
      <c r="Z52" s="2"/>
    </row>
    <row r="53" spans="2:26" s="3" customFormat="1" ht="16">
      <c r="B53" s="24"/>
      <c r="C53" s="27"/>
      <c r="D53" s="36"/>
      <c r="E53" s="26"/>
      <c r="F53" s="35"/>
      <c r="G53" s="6"/>
      <c r="H53" s="22"/>
      <c r="J53" s="25" t="s">
        <v>522</v>
      </c>
      <c r="K53" s="2" t="s">
        <v>523</v>
      </c>
      <c r="L53" s="2">
        <f t="shared" si="4"/>
        <v>0</v>
      </c>
      <c r="M53" s="2" t="str">
        <f t="shared" si="6"/>
        <v/>
      </c>
      <c r="N53" s="2" t="s">
        <v>385</v>
      </c>
      <c r="O53" s="2" t="str">
        <f t="shared" si="7"/>
        <v/>
      </c>
      <c r="P53" s="2"/>
      <c r="Q53" s="2"/>
      <c r="R53" s="2"/>
      <c r="S53" s="2"/>
      <c r="T53" s="2"/>
      <c r="U53" s="33"/>
      <c r="V53" s="34"/>
      <c r="W53" s="2"/>
      <c r="X53" s="2"/>
      <c r="Y53" s="2"/>
      <c r="Z53" s="2"/>
    </row>
    <row r="54" spans="2:26" s="3" customFormat="1">
      <c r="B54" s="24"/>
      <c r="C54" s="28"/>
      <c r="D54" s="26"/>
      <c r="E54" s="26"/>
      <c r="F54" s="6"/>
      <c r="G54" s="6"/>
      <c r="H54" s="22"/>
      <c r="J54" s="2" t="s">
        <v>524</v>
      </c>
      <c r="K54" s="2" t="s">
        <v>525</v>
      </c>
      <c r="L54" s="2">
        <f t="shared" si="4"/>
        <v>0</v>
      </c>
      <c r="M54" s="2" t="str">
        <f t="shared" si="6"/>
        <v/>
      </c>
      <c r="N54" s="2" t="s">
        <v>385</v>
      </c>
      <c r="O54" s="2" t="str">
        <f t="shared" si="7"/>
        <v/>
      </c>
      <c r="P54" s="2"/>
      <c r="Q54" s="2"/>
      <c r="R54" s="2"/>
      <c r="S54" s="2"/>
      <c r="T54" s="2"/>
      <c r="U54" s="33" t="s">
        <v>512</v>
      </c>
      <c r="V54" s="32" t="e">
        <f>INDEX(C:C,MATCH("CGSE",D:D,0))</f>
        <v>#N/A</v>
      </c>
      <c r="W54" s="2"/>
      <c r="X54" s="2"/>
      <c r="Y54" s="2"/>
      <c r="Z54" s="2"/>
    </row>
    <row r="55" spans="2:26" s="3" customFormat="1">
      <c r="B55" s="24"/>
      <c r="C55" s="28"/>
      <c r="D55" s="26"/>
      <c r="E55" s="26"/>
      <c r="F55" s="6"/>
      <c r="G55" s="6"/>
      <c r="H55" s="22"/>
      <c r="J55" s="2" t="s">
        <v>526</v>
      </c>
      <c r="K55" s="2" t="s">
        <v>527</v>
      </c>
      <c r="L55" s="2">
        <f t="shared" si="4"/>
        <v>0</v>
      </c>
      <c r="M55" s="2" t="str">
        <f t="shared" si="6"/>
        <v/>
      </c>
      <c r="N55" s="2" t="s">
        <v>385</v>
      </c>
      <c r="O55" s="2" t="str">
        <f t="shared" si="7"/>
        <v/>
      </c>
      <c r="P55" s="2"/>
      <c r="Q55" s="2"/>
      <c r="R55" s="2"/>
      <c r="S55" s="2"/>
      <c r="T55" s="2"/>
      <c r="U55" s="33"/>
      <c r="V55" s="34" t="e">
        <f>DATE(YEAR(V54),MONTH(V54),DAY(V54))</f>
        <v>#N/A</v>
      </c>
      <c r="W55" s="2"/>
      <c r="X55" s="2"/>
      <c r="Y55" s="2"/>
      <c r="Z55" s="2"/>
    </row>
    <row r="56" spans="2:26" s="3" customFormat="1">
      <c r="B56" s="24"/>
      <c r="C56" s="28"/>
      <c r="D56" s="26"/>
      <c r="E56" s="26"/>
      <c r="F56" s="6"/>
      <c r="G56" s="6"/>
      <c r="H56" s="22"/>
      <c r="J56" s="2" t="s">
        <v>528</v>
      </c>
      <c r="K56" s="2" t="s">
        <v>529</v>
      </c>
      <c r="L56" s="2">
        <f t="shared" si="4"/>
        <v>0</v>
      </c>
      <c r="M56" s="2" t="str">
        <f t="shared" si="6"/>
        <v/>
      </c>
      <c r="N56" s="2" t="s">
        <v>385</v>
      </c>
      <c r="O56" s="2" t="str">
        <f t="shared" si="7"/>
        <v/>
      </c>
      <c r="P56" s="2"/>
      <c r="Q56" s="2"/>
      <c r="R56" s="2"/>
      <c r="S56" s="2"/>
      <c r="T56" s="2"/>
      <c r="U56" s="33"/>
      <c r="V56" s="34" t="e">
        <f>TEXT(V55,"YYYY MM DD")</f>
        <v>#N/A</v>
      </c>
      <c r="W56" s="2"/>
      <c r="X56" s="2"/>
      <c r="Y56" s="2"/>
      <c r="Z56" s="2"/>
    </row>
    <row r="57" spans="2:26" s="3" customFormat="1">
      <c r="B57" s="24"/>
      <c r="C57" s="28"/>
      <c r="D57" s="26"/>
      <c r="E57" s="26"/>
      <c r="F57" s="6"/>
      <c r="G57" s="6"/>
      <c r="H57" s="22"/>
      <c r="J57" s="2" t="s">
        <v>530</v>
      </c>
      <c r="K57" s="2" t="s">
        <v>531</v>
      </c>
      <c r="L57" s="2">
        <f t="shared" si="4"/>
        <v>0</v>
      </c>
      <c r="M57" s="2" t="str">
        <f t="shared" si="6"/>
        <v/>
      </c>
      <c r="N57" s="2" t="s">
        <v>385</v>
      </c>
      <c r="O57" s="2" t="str">
        <f t="shared" si="7"/>
        <v/>
      </c>
      <c r="P57" s="2"/>
      <c r="Q57" s="2"/>
      <c r="R57" s="2"/>
      <c r="S57" s="2"/>
      <c r="T57" s="2"/>
      <c r="U57" s="33"/>
      <c r="V57" s="34" t="e">
        <f>DATE(YEAR(V54),DAY(V54),MONTH(V54))</f>
        <v>#N/A</v>
      </c>
      <c r="W57" s="2"/>
      <c r="X57" s="2"/>
      <c r="Y57" s="2"/>
      <c r="Z57" s="2"/>
    </row>
    <row r="58" spans="2:26" s="3" customFormat="1">
      <c r="B58" s="24"/>
      <c r="C58" s="27"/>
      <c r="D58" s="26"/>
      <c r="E58" s="26"/>
      <c r="F58" s="6"/>
      <c r="G58" s="6"/>
      <c r="H58" s="22"/>
      <c r="J58" s="2" t="s">
        <v>532</v>
      </c>
      <c r="K58" s="2" t="s">
        <v>533</v>
      </c>
      <c r="L58" s="2">
        <f t="shared" si="4"/>
        <v>0</v>
      </c>
      <c r="M58" s="2" t="str">
        <f t="shared" si="6"/>
        <v/>
      </c>
      <c r="N58" s="2" t="s">
        <v>385</v>
      </c>
      <c r="O58" s="2" t="str">
        <f t="shared" si="7"/>
        <v/>
      </c>
      <c r="P58" s="2"/>
      <c r="Q58" s="2"/>
      <c r="R58" s="2"/>
      <c r="S58" s="2"/>
      <c r="T58" s="2"/>
      <c r="U58" s="33"/>
      <c r="V58" s="34" t="e">
        <f>TEXT(V57,"YYYY MM DD")</f>
        <v>#N/A</v>
      </c>
      <c r="W58" s="2"/>
      <c r="X58" s="2"/>
      <c r="Y58" s="2"/>
      <c r="Z58" s="2"/>
    </row>
    <row r="59" spans="2:26" s="3" customFormat="1">
      <c r="B59" s="24"/>
      <c r="C59" s="28"/>
      <c r="D59" s="26"/>
      <c r="E59" s="26"/>
      <c r="F59" s="6"/>
      <c r="G59" s="6"/>
      <c r="H59" s="22"/>
      <c r="J59" s="2" t="s">
        <v>534</v>
      </c>
      <c r="K59" s="2" t="s">
        <v>535</v>
      </c>
      <c r="L59" s="2">
        <f t="shared" si="4"/>
        <v>0</v>
      </c>
      <c r="M59" s="2" t="str">
        <f t="shared" si="6"/>
        <v/>
      </c>
      <c r="N59" s="2" t="s">
        <v>385</v>
      </c>
      <c r="O59" s="2" t="str">
        <f t="shared" si="7"/>
        <v/>
      </c>
      <c r="P59" s="2"/>
      <c r="Q59" s="2"/>
      <c r="R59" s="2"/>
      <c r="S59" s="2"/>
      <c r="T59" s="2"/>
      <c r="U59" s="33"/>
      <c r="V59" s="34" t="e">
        <f>DAY(V55)</f>
        <v>#N/A</v>
      </c>
      <c r="W59" s="2"/>
      <c r="X59" s="2"/>
      <c r="Y59" s="2"/>
      <c r="Z59" s="2"/>
    </row>
    <row r="60" spans="2:26" s="3" customFormat="1">
      <c r="B60" s="24"/>
      <c r="C60" s="27"/>
      <c r="D60" s="26"/>
      <c r="E60" s="26"/>
      <c r="F60" s="6"/>
      <c r="G60" s="6"/>
      <c r="H60" s="22"/>
      <c r="J60" s="2" t="s">
        <v>536</v>
      </c>
      <c r="K60" s="9" t="s">
        <v>537</v>
      </c>
      <c r="L60" s="2">
        <f t="shared" si="4"/>
        <v>0</v>
      </c>
      <c r="M60" s="2" t="str">
        <f t="shared" si="6"/>
        <v/>
      </c>
      <c r="N60" s="2" t="s">
        <v>385</v>
      </c>
      <c r="O60" s="2" t="str">
        <f t="shared" si="7"/>
        <v/>
      </c>
      <c r="P60" s="2"/>
      <c r="Q60" s="2"/>
      <c r="R60" s="2"/>
      <c r="S60" s="2"/>
      <c r="T60" s="2"/>
      <c r="U60" s="33"/>
      <c r="V60" s="34" t="e">
        <f>IF(V59&lt;12,V57,V55)</f>
        <v>#N/A</v>
      </c>
      <c r="W60" s="2"/>
      <c r="X60" s="2"/>
      <c r="Y60" s="2"/>
      <c r="Z60" s="2"/>
    </row>
    <row r="61" spans="2:26" s="3" customFormat="1">
      <c r="B61" s="24"/>
      <c r="C61" s="27"/>
      <c r="D61" s="26"/>
      <c r="E61" s="26"/>
      <c r="F61" s="6"/>
      <c r="G61" s="6"/>
      <c r="H61" s="22"/>
      <c r="J61" s="2" t="s">
        <v>538</v>
      </c>
      <c r="K61" s="2" t="s">
        <v>539</v>
      </c>
      <c r="L61" s="2">
        <f t="shared" si="4"/>
        <v>0</v>
      </c>
      <c r="M61" s="2" t="str">
        <f t="shared" si="6"/>
        <v/>
      </c>
      <c r="N61" s="2" t="s">
        <v>385</v>
      </c>
      <c r="O61" s="2" t="str">
        <f t="shared" si="7"/>
        <v/>
      </c>
      <c r="P61" s="2"/>
      <c r="Q61" s="2"/>
      <c r="R61" s="2"/>
      <c r="S61" s="2"/>
      <c r="T61" s="2"/>
      <c r="U61" s="33"/>
      <c r="V61" s="34" t="e">
        <f>TEXT(V60," YYYY MM DD")</f>
        <v>#N/A</v>
      </c>
      <c r="W61" s="2"/>
      <c r="X61" s="2"/>
      <c r="Y61" s="2"/>
      <c r="Z61" s="2"/>
    </row>
    <row r="62" spans="2:26" s="3" customFormat="1">
      <c r="B62" s="24"/>
      <c r="C62" s="27"/>
      <c r="D62" s="26"/>
      <c r="E62" s="26"/>
      <c r="F62" s="6"/>
      <c r="G62" s="6"/>
      <c r="H62" s="22"/>
      <c r="J62" s="2" t="s">
        <v>540</v>
      </c>
      <c r="K62" s="2" t="s">
        <v>541</v>
      </c>
      <c r="L62" s="2">
        <f t="shared" si="4"/>
        <v>0</v>
      </c>
      <c r="M62" s="2" t="str">
        <f t="shared" si="6"/>
        <v/>
      </c>
      <c r="N62" s="2" t="s">
        <v>385</v>
      </c>
      <c r="O62" s="2" t="str">
        <f t="shared" si="7"/>
        <v/>
      </c>
      <c r="P62" s="2"/>
      <c r="Q62" s="2"/>
      <c r="R62" s="2"/>
      <c r="S62" s="2"/>
      <c r="T62" s="2"/>
      <c r="U62" s="33"/>
      <c r="V62" s="34" t="e">
        <f>CONCATENATE(V61,N3)</f>
        <v>#N/A</v>
      </c>
      <c r="W62" s="2"/>
      <c r="X62" s="2"/>
      <c r="Y62" s="2"/>
      <c r="Z62" s="2"/>
    </row>
    <row r="63" spans="2:26" s="3" customFormat="1">
      <c r="B63" s="24"/>
      <c r="C63" s="27"/>
      <c r="D63" s="26"/>
      <c r="E63" s="26"/>
      <c r="F63" s="6"/>
      <c r="G63" s="6"/>
      <c r="H63" s="22"/>
      <c r="J63" s="2" t="s">
        <v>542</v>
      </c>
      <c r="K63" s="2" t="s">
        <v>543</v>
      </c>
      <c r="L63" s="2">
        <f t="shared" si="4"/>
        <v>0</v>
      </c>
      <c r="M63" s="2" t="str">
        <f t="shared" si="6"/>
        <v/>
      </c>
      <c r="N63" s="2" t="s">
        <v>385</v>
      </c>
      <c r="O63" s="2" t="str">
        <f t="shared" si="7"/>
        <v/>
      </c>
      <c r="P63" s="2"/>
      <c r="Q63" s="2"/>
      <c r="R63" s="2"/>
      <c r="S63" s="2"/>
      <c r="T63" s="2"/>
      <c r="U63" s="33"/>
      <c r="V63" s="34"/>
      <c r="W63" s="2"/>
      <c r="X63" s="2"/>
      <c r="Y63" s="2"/>
      <c r="Z63" s="2"/>
    </row>
    <row r="64" spans="2:26" s="3" customFormat="1">
      <c r="B64" s="24"/>
      <c r="C64" s="27"/>
      <c r="D64" s="26"/>
      <c r="E64" s="26"/>
      <c r="F64" s="6"/>
      <c r="G64" s="6"/>
      <c r="H64" s="22"/>
      <c r="J64" s="2" t="s">
        <v>544</v>
      </c>
      <c r="K64" s="2" t="s">
        <v>545</v>
      </c>
      <c r="L64" s="2">
        <f t="shared" si="4"/>
        <v>0</v>
      </c>
      <c r="M64" s="2" t="str">
        <f t="shared" si="6"/>
        <v/>
      </c>
      <c r="N64" s="2" t="s">
        <v>385</v>
      </c>
      <c r="O64" s="2" t="str">
        <f t="shared" si="7"/>
        <v/>
      </c>
      <c r="P64" s="2"/>
      <c r="Q64" s="2"/>
      <c r="R64" s="2"/>
      <c r="S64" s="2"/>
      <c r="T64" s="2"/>
      <c r="U64" s="33" t="s">
        <v>514</v>
      </c>
      <c r="V64" s="32" t="e">
        <f>INDEX(C:C,MATCH("CGND",D:D,0))</f>
        <v>#N/A</v>
      </c>
      <c r="W64" s="2"/>
      <c r="X64" s="2"/>
      <c r="Y64" s="2"/>
      <c r="Z64" s="2"/>
    </row>
    <row r="65" spans="2:26" s="3" customFormat="1">
      <c r="B65" s="24"/>
      <c r="C65" s="28"/>
      <c r="D65" s="26"/>
      <c r="E65" s="26"/>
      <c r="F65" s="6"/>
      <c r="G65" s="6"/>
      <c r="H65" s="22"/>
      <c r="J65" s="2" t="s">
        <v>546</v>
      </c>
      <c r="K65" s="2" t="s">
        <v>547</v>
      </c>
      <c r="L65" s="2">
        <f t="shared" si="4"/>
        <v>0</v>
      </c>
      <c r="M65" s="2" t="str">
        <f t="shared" si="6"/>
        <v/>
      </c>
      <c r="N65" s="2" t="s">
        <v>385</v>
      </c>
      <c r="O65" s="2" t="str">
        <f t="shared" si="7"/>
        <v/>
      </c>
      <c r="P65" s="2"/>
      <c r="Q65" s="2"/>
      <c r="R65" s="2"/>
      <c r="S65" s="2"/>
      <c r="T65" s="2"/>
      <c r="U65" s="2"/>
      <c r="V65" s="9" t="e">
        <f>DATE(YEAR(V64),MONTH(V64),DAY(V64))</f>
        <v>#N/A</v>
      </c>
      <c r="W65" s="2"/>
      <c r="X65" s="2"/>
      <c r="Y65" s="2"/>
      <c r="Z65" s="2"/>
    </row>
    <row r="66" spans="2:26" s="3" customFormat="1" ht="16">
      <c r="B66" s="24"/>
      <c r="C66" s="28"/>
      <c r="D66" s="26"/>
      <c r="E66" s="26"/>
      <c r="F66" s="6"/>
      <c r="G66" s="6"/>
      <c r="H66" s="22"/>
      <c r="J66" s="25" t="s">
        <v>548</v>
      </c>
      <c r="K66" s="2" t="s">
        <v>549</v>
      </c>
      <c r="L66" s="2">
        <f t="shared" si="4"/>
        <v>0</v>
      </c>
      <c r="M66" s="2" t="str">
        <f t="shared" si="6"/>
        <v/>
      </c>
      <c r="N66" s="2" t="s">
        <v>385</v>
      </c>
      <c r="O66" s="2" t="str">
        <f t="shared" si="7"/>
        <v/>
      </c>
      <c r="P66" s="2"/>
      <c r="Q66" s="2"/>
      <c r="R66" s="2"/>
      <c r="S66" s="2"/>
      <c r="T66" s="2"/>
      <c r="U66" s="2"/>
      <c r="V66" s="9" t="e">
        <f>TEXT(V65,"YYYY MM DD")</f>
        <v>#N/A</v>
      </c>
      <c r="W66" s="2"/>
      <c r="X66" s="2"/>
      <c r="Y66" s="2"/>
      <c r="Z66" s="2"/>
    </row>
    <row r="67" spans="2:26" s="3" customFormat="1">
      <c r="B67" s="24"/>
      <c r="C67" s="27"/>
      <c r="D67" s="26"/>
      <c r="E67" s="26"/>
      <c r="F67" s="6"/>
      <c r="G67" s="6"/>
      <c r="H67" s="22"/>
      <c r="J67" s="2" t="s">
        <v>550</v>
      </c>
      <c r="K67" s="2" t="s">
        <v>551</v>
      </c>
      <c r="L67" s="2">
        <f t="shared" ref="L67:L94" si="8">COUNTIF(D:D,J67)</f>
        <v>0</v>
      </c>
      <c r="M67" s="2" t="str">
        <f t="shared" si="6"/>
        <v/>
      </c>
      <c r="N67" s="2" t="s">
        <v>385</v>
      </c>
      <c r="O67" s="2" t="str">
        <f t="shared" si="7"/>
        <v/>
      </c>
      <c r="P67" s="2"/>
      <c r="Q67" s="2"/>
      <c r="R67" s="2"/>
      <c r="S67" s="2"/>
      <c r="T67" s="2"/>
      <c r="U67" s="2"/>
      <c r="V67" s="9" t="e">
        <f>DATE(YEAR(V64),DAY(V64),MONTH(V64))</f>
        <v>#N/A</v>
      </c>
      <c r="W67" s="2"/>
      <c r="X67" s="2"/>
      <c r="Y67" s="2"/>
      <c r="Z67" s="2"/>
    </row>
    <row r="68" spans="2:26" s="3" customFormat="1">
      <c r="B68" s="24"/>
      <c r="C68" s="28"/>
      <c r="D68" s="26"/>
      <c r="E68" s="26"/>
      <c r="F68" s="6"/>
      <c r="G68" s="6"/>
      <c r="H68" s="22"/>
      <c r="J68" s="2" t="s">
        <v>552</v>
      </c>
      <c r="K68" s="2" t="s">
        <v>553</v>
      </c>
      <c r="L68" s="2">
        <f t="shared" si="8"/>
        <v>0</v>
      </c>
      <c r="M68" s="2" t="str">
        <f t="shared" si="6"/>
        <v/>
      </c>
      <c r="N68" s="2" t="s">
        <v>385</v>
      </c>
      <c r="O68" s="2" t="str">
        <f t="shared" si="7"/>
        <v/>
      </c>
      <c r="P68" s="2"/>
      <c r="Q68" s="2"/>
      <c r="R68" s="2"/>
      <c r="S68" s="2"/>
      <c r="T68" s="2"/>
      <c r="U68" s="2"/>
      <c r="V68" s="9" t="e">
        <f>TEXT(V67,"yyyy mm dd")</f>
        <v>#N/A</v>
      </c>
      <c r="W68" s="2"/>
      <c r="X68" s="2"/>
      <c r="Y68" s="2"/>
      <c r="Z68" s="2"/>
    </row>
    <row r="69" spans="2:26" s="3" customFormat="1">
      <c r="B69" s="24"/>
      <c r="C69" s="27"/>
      <c r="D69" s="26"/>
      <c r="E69" s="26"/>
      <c r="F69" s="6"/>
      <c r="G69" s="6"/>
      <c r="H69" s="22"/>
      <c r="J69" s="2" t="s">
        <v>554</v>
      </c>
      <c r="K69" s="2" t="s">
        <v>555</v>
      </c>
      <c r="L69" s="2">
        <f t="shared" si="8"/>
        <v>0</v>
      </c>
      <c r="M69" s="2" t="str">
        <f t="shared" si="6"/>
        <v/>
      </c>
      <c r="N69" s="2" t="s">
        <v>385</v>
      </c>
      <c r="O69" s="2" t="str">
        <f t="shared" si="7"/>
        <v/>
      </c>
      <c r="P69" s="2"/>
      <c r="Q69" s="2"/>
      <c r="R69" s="2"/>
      <c r="S69" s="2"/>
      <c r="T69" s="2"/>
      <c r="U69" s="2"/>
      <c r="V69" s="9" t="e">
        <f>DAY(V65)</f>
        <v>#N/A</v>
      </c>
      <c r="W69" s="2"/>
      <c r="X69" s="2"/>
      <c r="Y69" s="2"/>
      <c r="Z69" s="2"/>
    </row>
    <row r="70" spans="2:26" s="3" customFormat="1">
      <c r="B70" s="24"/>
      <c r="C70" s="27"/>
      <c r="D70" s="26"/>
      <c r="E70" s="26"/>
      <c r="F70" s="6"/>
      <c r="G70" s="6"/>
      <c r="H70" s="22"/>
      <c r="J70" s="2" t="s">
        <v>556</v>
      </c>
      <c r="K70" s="2" t="s">
        <v>557</v>
      </c>
      <c r="L70" s="2">
        <f t="shared" si="8"/>
        <v>0</v>
      </c>
      <c r="M70" s="2" t="str">
        <f t="shared" si="6"/>
        <v/>
      </c>
      <c r="N70" s="2" t="s">
        <v>385</v>
      </c>
      <c r="O70" s="2" t="str">
        <f t="shared" si="7"/>
        <v/>
      </c>
      <c r="P70" s="2"/>
      <c r="Q70" s="2"/>
      <c r="R70" s="2"/>
      <c r="S70" s="2"/>
      <c r="T70" s="2"/>
      <c r="U70" s="2"/>
      <c r="V70" s="9" t="e">
        <f>IF(V69&lt;12,V67,V65)</f>
        <v>#N/A</v>
      </c>
      <c r="W70" s="2"/>
      <c r="X70" s="2"/>
      <c r="Y70" s="2"/>
      <c r="Z70" s="2"/>
    </row>
    <row r="71" spans="2:26" s="3" customFormat="1" ht="16">
      <c r="B71" s="24"/>
      <c r="C71" s="27"/>
      <c r="D71" s="23"/>
      <c r="E71" s="26"/>
      <c r="F71" s="6"/>
      <c r="G71" s="6"/>
      <c r="H71" s="22"/>
      <c r="J71" s="25" t="s">
        <v>558</v>
      </c>
      <c r="K71" s="2" t="s">
        <v>559</v>
      </c>
      <c r="L71" s="2">
        <f t="shared" si="8"/>
        <v>0</v>
      </c>
      <c r="M71" s="2" t="str">
        <f t="shared" si="6"/>
        <v/>
      </c>
      <c r="N71" s="2" t="s">
        <v>385</v>
      </c>
      <c r="O71" s="2" t="str">
        <f t="shared" si="7"/>
        <v/>
      </c>
      <c r="P71" s="2"/>
      <c r="Q71" s="2"/>
      <c r="R71" s="2"/>
      <c r="S71" s="2"/>
      <c r="T71" s="2"/>
      <c r="U71" s="2"/>
      <c r="V71" s="9" t="e">
        <f>TEXT(V70," yyyy mm dd")</f>
        <v>#N/A</v>
      </c>
      <c r="W71" s="2"/>
      <c r="X71" s="2"/>
      <c r="Y71" s="2"/>
      <c r="Z71" s="2"/>
    </row>
    <row r="72" spans="2:26" s="3" customFormat="1">
      <c r="B72" s="24"/>
      <c r="C72" s="27"/>
      <c r="D72" s="23"/>
      <c r="E72" s="26"/>
      <c r="F72" s="6"/>
      <c r="G72" s="6"/>
      <c r="H72" s="22"/>
      <c r="J72" s="2" t="s">
        <v>560</v>
      </c>
      <c r="K72" s="2" t="s">
        <v>561</v>
      </c>
      <c r="L72" s="2">
        <f t="shared" si="8"/>
        <v>0</v>
      </c>
      <c r="M72" s="2" t="str">
        <f t="shared" si="6"/>
        <v/>
      </c>
      <c r="N72" s="2" t="s">
        <v>385</v>
      </c>
      <c r="O72" s="2" t="str">
        <f t="shared" si="7"/>
        <v/>
      </c>
      <c r="P72" s="2"/>
      <c r="Q72" s="2"/>
      <c r="R72" s="2"/>
      <c r="S72" s="2"/>
      <c r="T72" s="2"/>
      <c r="U72" s="2"/>
      <c r="V72" s="9" t="e">
        <f>CONCATENATE(V71,N3)</f>
        <v>#N/A</v>
      </c>
      <c r="W72" s="2"/>
      <c r="X72" s="2"/>
      <c r="Y72" s="2"/>
      <c r="Z72" s="2"/>
    </row>
    <row r="73" spans="2:26" s="3" customFormat="1">
      <c r="B73" s="24"/>
      <c r="C73" s="27"/>
      <c r="D73" s="31"/>
      <c r="E73" s="26"/>
      <c r="F73" s="6"/>
      <c r="G73" s="6"/>
      <c r="H73" s="22"/>
      <c r="J73" s="2" t="s">
        <v>562</v>
      </c>
      <c r="K73" s="2" t="s">
        <v>563</v>
      </c>
      <c r="L73" s="2">
        <f t="shared" si="8"/>
        <v>0</v>
      </c>
      <c r="M73" s="2" t="str">
        <f t="shared" si="6"/>
        <v/>
      </c>
      <c r="N73" s="2" t="s">
        <v>385</v>
      </c>
      <c r="O73" s="2" t="str">
        <f t="shared" si="7"/>
        <v/>
      </c>
      <c r="P73" s="2"/>
      <c r="Q73" s="2"/>
      <c r="R73" s="2" t="str">
        <f>IF(L84&gt;=1&amp;L85&gt;=1,CONCATENATE(M84,M85),"")</f>
        <v/>
      </c>
      <c r="S73" s="2"/>
      <c r="T73" s="2"/>
      <c r="U73" s="2"/>
      <c r="V73" s="9"/>
      <c r="W73" s="2"/>
      <c r="X73" s="2"/>
      <c r="Y73" s="2"/>
      <c r="Z73" s="2"/>
    </row>
    <row r="74" spans="2:26" s="3" customFormat="1">
      <c r="B74" s="24"/>
      <c r="C74" s="27"/>
      <c r="D74" s="23"/>
      <c r="E74" s="26"/>
      <c r="F74" s="6"/>
      <c r="G74" s="6"/>
      <c r="H74" s="22"/>
      <c r="J74" s="2" t="s">
        <v>564</v>
      </c>
      <c r="K74" s="2" t="s">
        <v>565</v>
      </c>
      <c r="L74" s="2">
        <f t="shared" si="8"/>
        <v>0</v>
      </c>
      <c r="M74" s="2" t="str">
        <f t="shared" si="6"/>
        <v/>
      </c>
      <c r="N74" s="2" t="s">
        <v>385</v>
      </c>
      <c r="O74" s="2" t="str">
        <f t="shared" si="7"/>
        <v/>
      </c>
      <c r="P74" s="2"/>
      <c r="Q74" s="2"/>
      <c r="R74" s="2" t="str">
        <f>IF(L84=0&amp;L85=0,"","")</f>
        <v/>
      </c>
      <c r="S74" s="2"/>
      <c r="T74" s="2"/>
      <c r="U74" s="2"/>
      <c r="V74" s="9"/>
      <c r="W74" s="2"/>
      <c r="X74" s="2"/>
      <c r="Y74" s="2"/>
      <c r="Z74" s="2"/>
    </row>
    <row r="75" spans="2:26" s="3" customFormat="1">
      <c r="B75" s="24"/>
      <c r="C75" s="27"/>
      <c r="D75" s="23"/>
      <c r="E75" s="26"/>
      <c r="F75" s="6"/>
      <c r="G75" s="6"/>
      <c r="H75" s="22"/>
      <c r="J75" s="2" t="s">
        <v>566</v>
      </c>
      <c r="K75" s="2" t="s">
        <v>567</v>
      </c>
      <c r="L75" s="2">
        <f t="shared" si="8"/>
        <v>0</v>
      </c>
      <c r="M75" s="2" t="str">
        <f t="shared" si="6"/>
        <v/>
      </c>
      <c r="N75" s="2" t="s">
        <v>385</v>
      </c>
      <c r="O75" s="2" t="str">
        <f t="shared" si="7"/>
        <v/>
      </c>
      <c r="P75" s="2"/>
      <c r="Q75" s="2"/>
      <c r="R75" s="30" t="str">
        <f>IF(R74="",R73,R74)</f>
        <v/>
      </c>
      <c r="S75" s="2"/>
      <c r="T75" s="2"/>
      <c r="U75" s="2"/>
      <c r="V75" s="9"/>
      <c r="W75" s="2"/>
      <c r="X75" s="2"/>
      <c r="Y75" s="2"/>
      <c r="Z75" s="2"/>
    </row>
    <row r="76" spans="2:26" s="3" customFormat="1">
      <c r="B76" s="24"/>
      <c r="C76" s="27"/>
      <c r="D76" s="23"/>
      <c r="E76" s="26"/>
      <c r="F76" s="6"/>
      <c r="G76" s="6"/>
      <c r="H76" s="22"/>
      <c r="J76" s="2" t="s">
        <v>568</v>
      </c>
      <c r="K76" s="2" t="s">
        <v>569</v>
      </c>
      <c r="L76" s="2">
        <f t="shared" si="8"/>
        <v>0</v>
      </c>
      <c r="M76" s="2" t="str">
        <f t="shared" si="6"/>
        <v/>
      </c>
      <c r="N76" s="2" t="s">
        <v>385</v>
      </c>
      <c r="O76" s="2" t="str">
        <f t="shared" si="7"/>
        <v/>
      </c>
      <c r="P76" s="2"/>
      <c r="Q76" s="2"/>
      <c r="R76" s="29" t="str">
        <f>IF(R75="",R75,CONCATENATE(R73,N3))</f>
        <v/>
      </c>
      <c r="S76" s="2"/>
      <c r="T76" s="2"/>
      <c r="U76" s="2"/>
      <c r="V76" s="9"/>
      <c r="W76" s="2"/>
      <c r="X76" s="2"/>
      <c r="Y76" s="2"/>
      <c r="Z76" s="2"/>
    </row>
    <row r="77" spans="2:26" s="3" customFormat="1">
      <c r="B77" s="24"/>
      <c r="C77" s="27"/>
      <c r="D77" s="23"/>
      <c r="E77" s="26"/>
      <c r="F77" s="6"/>
      <c r="G77" s="6"/>
      <c r="H77" s="22"/>
      <c r="J77" s="2" t="s">
        <v>570</v>
      </c>
      <c r="K77" s="2" t="s">
        <v>571</v>
      </c>
      <c r="L77" s="2">
        <f t="shared" si="8"/>
        <v>0</v>
      </c>
      <c r="M77" s="2" t="str">
        <f t="shared" si="6"/>
        <v/>
      </c>
      <c r="N77" s="2" t="s">
        <v>385</v>
      </c>
      <c r="O77" s="2" t="str">
        <f t="shared" si="7"/>
        <v/>
      </c>
      <c r="P77" s="2"/>
      <c r="Q77" s="2"/>
      <c r="R77" s="2"/>
      <c r="S77" s="2"/>
      <c r="T77" s="2"/>
      <c r="U77" s="2"/>
      <c r="V77" s="9"/>
      <c r="W77" s="2"/>
      <c r="X77" s="2"/>
      <c r="Y77" s="2"/>
      <c r="Z77" s="2"/>
    </row>
    <row r="78" spans="2:26" s="3" customFormat="1">
      <c r="B78" s="24"/>
      <c r="C78" s="28"/>
      <c r="D78" s="23"/>
      <c r="E78" s="26"/>
      <c r="F78" s="6"/>
      <c r="G78" s="6"/>
      <c r="H78" s="22"/>
      <c r="J78" s="2" t="s">
        <v>572</v>
      </c>
      <c r="K78" s="2" t="s">
        <v>573</v>
      </c>
      <c r="L78" s="2">
        <f t="shared" si="8"/>
        <v>0</v>
      </c>
      <c r="M78" s="2" t="str">
        <f t="shared" si="6"/>
        <v/>
      </c>
      <c r="N78" s="2" t="s">
        <v>385</v>
      </c>
      <c r="O78" s="2" t="str">
        <f t="shared" si="7"/>
        <v/>
      </c>
      <c r="P78" s="2"/>
      <c r="Q78" s="2"/>
      <c r="R78" s="2"/>
      <c r="S78" s="2"/>
      <c r="T78" s="2"/>
      <c r="U78" s="2"/>
      <c r="V78" s="9"/>
      <c r="W78" s="2"/>
      <c r="X78" s="2"/>
      <c r="Y78" s="2"/>
      <c r="Z78" s="2"/>
    </row>
    <row r="79" spans="2:26" s="3" customFormat="1">
      <c r="B79" s="24"/>
      <c r="C79" s="27"/>
      <c r="D79" s="23"/>
      <c r="E79" s="26"/>
      <c r="F79" s="6"/>
      <c r="G79" s="6"/>
      <c r="H79" s="22"/>
      <c r="J79" s="2" t="s">
        <v>574</v>
      </c>
      <c r="K79" s="2" t="s">
        <v>575</v>
      </c>
      <c r="L79" s="2">
        <f t="shared" si="8"/>
        <v>0</v>
      </c>
      <c r="M79" s="2" t="str">
        <f t="shared" si="6"/>
        <v/>
      </c>
      <c r="N79" s="2" t="s">
        <v>385</v>
      </c>
      <c r="O79" s="2" t="str">
        <f t="shared" si="7"/>
        <v/>
      </c>
      <c r="P79" s="2"/>
      <c r="Q79" s="2"/>
      <c r="R79" s="2"/>
      <c r="S79" s="2"/>
      <c r="T79" s="2"/>
      <c r="U79" s="2"/>
      <c r="V79" s="9"/>
      <c r="W79" s="2"/>
      <c r="X79" s="2"/>
      <c r="Y79" s="2"/>
      <c r="Z79" s="2"/>
    </row>
    <row r="80" spans="2:26" s="3" customFormat="1">
      <c r="B80" s="24"/>
      <c r="C80" s="23"/>
      <c r="D80" s="23"/>
      <c r="E80" s="23"/>
      <c r="F80" s="6"/>
      <c r="G80" s="6"/>
      <c r="H80" s="22"/>
      <c r="J80" s="2" t="s">
        <v>576</v>
      </c>
      <c r="K80" s="2" t="s">
        <v>577</v>
      </c>
      <c r="L80" s="2">
        <f t="shared" si="8"/>
        <v>0</v>
      </c>
      <c r="M80" s="2" t="str">
        <f t="shared" si="6"/>
        <v/>
      </c>
      <c r="N80" s="2" t="s">
        <v>385</v>
      </c>
      <c r="O80" s="2" t="str">
        <f t="shared" si="7"/>
        <v/>
      </c>
      <c r="P80" s="2"/>
      <c r="Q80" s="2"/>
      <c r="R80" s="2"/>
      <c r="S80" s="2"/>
      <c r="T80" s="2"/>
      <c r="U80" s="2"/>
      <c r="V80" s="9"/>
      <c r="W80" s="2"/>
      <c r="X80" s="2"/>
      <c r="Y80" s="2"/>
      <c r="Z80" s="2"/>
    </row>
    <row r="81" spans="2:26" s="3" customFormat="1">
      <c r="B81" s="24"/>
      <c r="C81" s="23"/>
      <c r="D81" s="23"/>
      <c r="E81" s="23"/>
      <c r="F81" s="6"/>
      <c r="G81" s="6"/>
      <c r="H81" s="22"/>
      <c r="J81" s="2" t="s">
        <v>578</v>
      </c>
      <c r="K81" s="2" t="s">
        <v>579</v>
      </c>
      <c r="L81" s="2">
        <f t="shared" si="8"/>
        <v>0</v>
      </c>
      <c r="M81" s="2" t="str">
        <f t="shared" si="6"/>
        <v/>
      </c>
      <c r="N81" s="2" t="s">
        <v>385</v>
      </c>
      <c r="O81" s="2" t="str">
        <f t="shared" si="7"/>
        <v/>
      </c>
      <c r="P81" s="2"/>
      <c r="Q81" s="2"/>
      <c r="R81" s="2"/>
      <c r="S81" s="2"/>
      <c r="T81" s="2"/>
      <c r="U81" s="2"/>
      <c r="V81" s="9"/>
      <c r="W81" s="2"/>
      <c r="X81" s="2"/>
      <c r="Y81" s="2"/>
      <c r="Z81" s="2"/>
    </row>
    <row r="82" spans="2:26" s="3" customFormat="1">
      <c r="B82" s="24"/>
      <c r="C82" s="23"/>
      <c r="D82" s="23"/>
      <c r="E82" s="23"/>
      <c r="F82" s="6"/>
      <c r="G82" s="6"/>
      <c r="H82" s="22"/>
      <c r="J82" s="2" t="s">
        <v>580</v>
      </c>
      <c r="K82" s="2" t="s">
        <v>581</v>
      </c>
      <c r="L82" s="2">
        <f t="shared" si="8"/>
        <v>0</v>
      </c>
      <c r="M82" s="2" t="str">
        <f t="shared" si="6"/>
        <v/>
      </c>
      <c r="N82" s="2" t="s">
        <v>385</v>
      </c>
      <c r="O82" s="2" t="str">
        <f t="shared" si="7"/>
        <v/>
      </c>
      <c r="P82" s="2"/>
      <c r="Q82" s="2"/>
      <c r="R82" s="2"/>
      <c r="S82" s="2"/>
      <c r="T82" s="2"/>
      <c r="U82" s="2"/>
      <c r="V82" s="9"/>
      <c r="W82" s="2"/>
      <c r="X82" s="2"/>
      <c r="Y82" s="2"/>
      <c r="Z82" s="2"/>
    </row>
    <row r="83" spans="2:26" s="3" customFormat="1" ht="18">
      <c r="B83" s="24"/>
      <c r="C83" s="23"/>
      <c r="D83" s="23"/>
      <c r="E83" s="23"/>
      <c r="F83" s="6"/>
      <c r="G83" s="6"/>
      <c r="H83" s="22"/>
      <c r="J83" s="2" t="s">
        <v>582</v>
      </c>
      <c r="K83" s="2" t="s">
        <v>583</v>
      </c>
      <c r="L83" s="2">
        <f t="shared" si="8"/>
        <v>0</v>
      </c>
      <c r="M83" s="2" t="str">
        <f t="shared" si="6"/>
        <v/>
      </c>
      <c r="N83" s="2" t="s">
        <v>385</v>
      </c>
      <c r="O83" s="2" t="str">
        <f t="shared" si="7"/>
        <v/>
      </c>
      <c r="P83" s="2"/>
      <c r="Q83" s="2"/>
      <c r="R83" s="2"/>
      <c r="S83" s="2"/>
      <c r="T83" s="2"/>
      <c r="U83" s="2"/>
      <c r="V83" s="9"/>
      <c r="W83" s="2"/>
      <c r="X83" s="2"/>
      <c r="Y83" s="2"/>
      <c r="Z83" s="2"/>
    </row>
    <row r="84" spans="2:26" s="3" customFormat="1">
      <c r="B84" s="24"/>
      <c r="C84" s="23"/>
      <c r="D84" s="23"/>
      <c r="E84" s="23"/>
      <c r="F84" s="6"/>
      <c r="G84" s="6"/>
      <c r="H84" s="22"/>
      <c r="J84" s="2" t="s">
        <v>584</v>
      </c>
      <c r="K84" s="2" t="s">
        <v>585</v>
      </c>
      <c r="L84" s="2">
        <f t="shared" si="8"/>
        <v>0</v>
      </c>
      <c r="M84" s="2" t="str">
        <f t="shared" si="6"/>
        <v/>
      </c>
      <c r="N84" s="2" t="s">
        <v>385</v>
      </c>
      <c r="O84" s="2" t="str">
        <f t="shared" si="7"/>
        <v/>
      </c>
      <c r="P84" s="2"/>
      <c r="Q84" s="2"/>
      <c r="R84" s="2"/>
      <c r="S84" s="2"/>
      <c r="T84" s="2"/>
      <c r="U84" s="2"/>
      <c r="V84" s="9"/>
      <c r="W84" s="2"/>
      <c r="X84" s="2"/>
      <c r="Y84" s="2"/>
      <c r="Z84" s="2"/>
    </row>
    <row r="85" spans="2:26" s="3" customFormat="1" ht="16">
      <c r="B85" s="24"/>
      <c r="C85" s="23"/>
      <c r="D85" s="23"/>
      <c r="E85" s="23"/>
      <c r="F85" s="6"/>
      <c r="G85" s="6"/>
      <c r="H85" s="22"/>
      <c r="J85" s="25" t="s">
        <v>586</v>
      </c>
      <c r="K85" s="2" t="s">
        <v>587</v>
      </c>
      <c r="L85" s="2">
        <f t="shared" si="8"/>
        <v>0</v>
      </c>
      <c r="M85" s="2" t="str">
        <f t="shared" si="6"/>
        <v/>
      </c>
      <c r="N85" s="2" t="s">
        <v>385</v>
      </c>
      <c r="O85" s="2" t="str">
        <f>(IFERROR(LOOKUP(L86,T:T,S:S),""))</f>
        <v/>
      </c>
      <c r="P85" s="2"/>
      <c r="Q85" s="2"/>
      <c r="R85" s="2"/>
      <c r="S85" s="2"/>
      <c r="T85" s="2"/>
      <c r="U85" s="2"/>
      <c r="V85" s="9"/>
      <c r="W85" s="2"/>
      <c r="X85" s="2"/>
      <c r="Y85" s="2"/>
      <c r="Z85" s="2"/>
    </row>
    <row r="86" spans="2:26" s="3" customFormat="1" ht="16">
      <c r="B86" s="24"/>
      <c r="C86" s="23"/>
      <c r="D86" s="23"/>
      <c r="E86" s="23"/>
      <c r="F86" s="6"/>
      <c r="G86" s="6"/>
      <c r="H86" s="22"/>
      <c r="J86" s="25" t="s">
        <v>588</v>
      </c>
      <c r="K86" s="2" t="s">
        <v>589</v>
      </c>
      <c r="L86" s="2">
        <f t="shared" si="8"/>
        <v>0</v>
      </c>
      <c r="M86" s="2" t="str">
        <f t="shared" si="6"/>
        <v/>
      </c>
      <c r="N86" s="2" t="s">
        <v>385</v>
      </c>
      <c r="O86" s="2" t="str">
        <f>(IFERROR(LOOKUP(L87,T:T,S:S),""))</f>
        <v/>
      </c>
      <c r="P86" s="2"/>
      <c r="Q86" s="2"/>
      <c r="R86" s="2"/>
      <c r="S86" s="2"/>
      <c r="T86" s="2"/>
      <c r="U86" s="2"/>
      <c r="V86" s="9"/>
      <c r="W86" s="2"/>
      <c r="X86" s="2"/>
      <c r="Y86" s="2"/>
      <c r="Z86" s="2"/>
    </row>
    <row r="87" spans="2:26" s="3" customFormat="1">
      <c r="B87" s="24"/>
      <c r="C87" s="23"/>
      <c r="D87" s="23"/>
      <c r="E87" s="23"/>
      <c r="F87" s="6"/>
      <c r="G87" s="6"/>
      <c r="H87" s="22"/>
      <c r="I87" s="11"/>
      <c r="J87" s="2" t="s">
        <v>590</v>
      </c>
      <c r="K87" s="2" t="s">
        <v>591</v>
      </c>
      <c r="L87" s="2">
        <f t="shared" si="8"/>
        <v>0</v>
      </c>
      <c r="M87" s="2" t="str">
        <f t="shared" si="6"/>
        <v/>
      </c>
      <c r="N87" s="2" t="s">
        <v>385</v>
      </c>
      <c r="O87" s="12"/>
      <c r="P87" s="12"/>
      <c r="Q87" s="12"/>
      <c r="R87" s="12"/>
      <c r="S87" s="12"/>
      <c r="T87" s="10"/>
      <c r="U87" s="2"/>
      <c r="V87" s="9"/>
      <c r="W87" s="10"/>
      <c r="X87" s="10"/>
      <c r="Y87" s="10"/>
      <c r="Z87" s="10"/>
    </row>
    <row r="88" spans="2:26" s="3" customFormat="1">
      <c r="B88" s="24"/>
      <c r="C88" s="23"/>
      <c r="D88" s="23"/>
      <c r="E88" s="23"/>
      <c r="F88" s="6"/>
      <c r="G88" s="6"/>
      <c r="H88" s="22"/>
      <c r="I88" s="11"/>
      <c r="J88" s="2" t="s">
        <v>592</v>
      </c>
      <c r="K88" s="2" t="s">
        <v>593</v>
      </c>
      <c r="L88" s="2">
        <f t="shared" si="8"/>
        <v>0</v>
      </c>
      <c r="M88" s="2" t="str">
        <f t="shared" si="6"/>
        <v/>
      </c>
      <c r="N88" s="2" t="s">
        <v>385</v>
      </c>
      <c r="O88" s="12"/>
      <c r="P88" s="12"/>
      <c r="Q88" s="12"/>
      <c r="R88" s="12"/>
      <c r="S88" s="12"/>
      <c r="T88" s="10"/>
      <c r="U88" s="2"/>
      <c r="V88" s="9"/>
      <c r="W88" s="10"/>
      <c r="X88" s="10"/>
      <c r="Y88" s="10"/>
      <c r="Z88" s="10"/>
    </row>
    <row r="89" spans="2:26" s="3" customFormat="1">
      <c r="B89" s="24"/>
      <c r="C89" s="23"/>
      <c r="D89" s="23"/>
      <c r="E89" s="23"/>
      <c r="F89" s="6"/>
      <c r="G89" s="6"/>
      <c r="H89" s="22"/>
      <c r="I89" s="11"/>
      <c r="J89" s="12" t="s">
        <v>594</v>
      </c>
      <c r="K89" s="12" t="s">
        <v>595</v>
      </c>
      <c r="L89" s="2">
        <f t="shared" si="8"/>
        <v>0</v>
      </c>
      <c r="M89" s="2" t="str">
        <f t="shared" si="6"/>
        <v/>
      </c>
      <c r="N89" s="2" t="s">
        <v>385</v>
      </c>
      <c r="O89" s="12" t="str">
        <f>IF(L89&gt;0,M89,"")</f>
        <v/>
      </c>
      <c r="P89" s="12"/>
      <c r="Q89" s="12"/>
      <c r="R89" s="12"/>
      <c r="S89" s="12"/>
      <c r="T89" s="10"/>
      <c r="U89" s="2"/>
      <c r="V89" s="9"/>
      <c r="W89" s="10"/>
      <c r="X89" s="10"/>
      <c r="Y89" s="10"/>
      <c r="Z89" s="10"/>
    </row>
    <row r="90" spans="2:26" s="3" customFormat="1">
      <c r="B90" s="24"/>
      <c r="C90" s="23"/>
      <c r="D90" s="23"/>
      <c r="E90" s="23"/>
      <c r="F90" s="6"/>
      <c r="G90" s="6"/>
      <c r="H90" s="22"/>
      <c r="I90" s="11"/>
      <c r="J90" s="12" t="s">
        <v>596</v>
      </c>
      <c r="K90" s="12" t="s">
        <v>597</v>
      </c>
      <c r="L90" s="2">
        <f t="shared" si="8"/>
        <v>0</v>
      </c>
      <c r="M90" s="2" t="str">
        <f t="shared" si="6"/>
        <v/>
      </c>
      <c r="N90" s="2" t="s">
        <v>385</v>
      </c>
      <c r="O90" s="14" t="str">
        <f>IF(OR(L89=0,L90&gt;1),M90,M89)</f>
        <v/>
      </c>
      <c r="P90" s="12"/>
      <c r="Q90" s="12"/>
      <c r="R90" s="12"/>
      <c r="S90" s="12"/>
      <c r="T90" s="10"/>
      <c r="U90" s="2"/>
      <c r="V90" s="9"/>
      <c r="W90" s="10"/>
      <c r="X90" s="10"/>
      <c r="Y90" s="10"/>
      <c r="Z90" s="10"/>
    </row>
    <row r="91" spans="2:26" s="3" customFormat="1" ht="16" thickBot="1">
      <c r="B91" s="21"/>
      <c r="C91" s="19"/>
      <c r="D91" s="20"/>
      <c r="E91" s="19"/>
      <c r="F91" s="18"/>
      <c r="G91" s="18"/>
      <c r="H91" s="17"/>
      <c r="I91" s="11"/>
      <c r="J91" s="12" t="s">
        <v>598</v>
      </c>
      <c r="K91" s="12" t="s">
        <v>599</v>
      </c>
      <c r="L91" s="2">
        <f t="shared" si="8"/>
        <v>0</v>
      </c>
      <c r="M91" s="2" t="str">
        <f t="shared" si="6"/>
        <v/>
      </c>
      <c r="N91" s="2" t="s">
        <v>385</v>
      </c>
      <c r="O91" s="12" t="str">
        <f>IF(OR(L90=0,L91&gt;0),O90,M91)</f>
        <v/>
      </c>
      <c r="P91" s="12"/>
      <c r="Q91" s="12"/>
      <c r="R91" s="12"/>
      <c r="S91" s="12"/>
      <c r="T91" s="10"/>
      <c r="U91" s="2"/>
      <c r="V91" s="9"/>
      <c r="W91" s="10"/>
      <c r="X91" s="10"/>
      <c r="Y91" s="10"/>
      <c r="Z91" s="10"/>
    </row>
    <row r="92" spans="2:26" s="3" customFormat="1" ht="16" thickTop="1">
      <c r="D92" s="16">
        <f>COUNTIF(D5:D91,"*")</f>
        <v>0</v>
      </c>
      <c r="I92" s="11"/>
      <c r="J92" s="12" t="s">
        <v>600</v>
      </c>
      <c r="K92" s="12" t="s">
        <v>601</v>
      </c>
      <c r="L92" s="2">
        <f t="shared" si="8"/>
        <v>0</v>
      </c>
      <c r="M92" s="2" t="str">
        <f t="shared" si="6"/>
        <v/>
      </c>
      <c r="N92" s="2" t="s">
        <v>385</v>
      </c>
      <c r="O92" s="14" t="str">
        <f>IF(OR(L90=0,L91=1),M91,O91)</f>
        <v/>
      </c>
      <c r="P92" s="12"/>
      <c r="Q92" s="12"/>
      <c r="R92" s="12"/>
      <c r="S92" s="12"/>
      <c r="T92" s="10"/>
      <c r="U92" s="2"/>
      <c r="V92" s="9"/>
      <c r="W92" s="10"/>
      <c r="X92" s="10"/>
      <c r="Y92" s="10"/>
      <c r="Z92" s="10"/>
    </row>
    <row r="93" spans="2:26" s="3" customFormat="1">
      <c r="I93" s="11"/>
      <c r="J93" s="12" t="s">
        <v>602</v>
      </c>
      <c r="K93" s="12" t="s">
        <v>603</v>
      </c>
      <c r="L93" s="2">
        <f t="shared" si="8"/>
        <v>0</v>
      </c>
      <c r="M93" s="2" t="str">
        <f t="shared" si="6"/>
        <v/>
      </c>
      <c r="N93" s="2" t="s">
        <v>385</v>
      </c>
      <c r="O93" s="13" t="str">
        <f>IF(L90&gt;=1,O91,O92)</f>
        <v/>
      </c>
      <c r="P93" s="12"/>
      <c r="Q93" s="12"/>
      <c r="R93" s="12"/>
      <c r="S93" s="12"/>
      <c r="T93" s="10"/>
      <c r="U93" s="2"/>
      <c r="V93" s="9"/>
      <c r="W93" s="10"/>
      <c r="X93" s="10"/>
      <c r="Y93" s="10"/>
      <c r="Z93" s="10"/>
    </row>
    <row r="94" spans="2:26" s="3" customFormat="1">
      <c r="I94" s="11"/>
      <c r="J94" s="12" t="s">
        <v>604</v>
      </c>
      <c r="K94" s="12" t="s">
        <v>605</v>
      </c>
      <c r="L94" s="2">
        <f t="shared" si="8"/>
        <v>0</v>
      </c>
      <c r="M94" s="2" t="str">
        <f t="shared" si="6"/>
        <v/>
      </c>
      <c r="N94" s="2" t="s">
        <v>385</v>
      </c>
      <c r="O94" s="12"/>
      <c r="P94" s="12"/>
      <c r="Q94" s="12"/>
      <c r="R94" s="12"/>
      <c r="S94" s="12"/>
      <c r="T94" s="10"/>
      <c r="U94" s="2"/>
      <c r="V94" s="9"/>
      <c r="W94" s="10"/>
      <c r="X94" s="10"/>
      <c r="Y94" s="10"/>
      <c r="Z94" s="10"/>
    </row>
    <row r="95" spans="2:26" s="3" customFormat="1" ht="16.5" customHeight="1">
      <c r="I95" s="11"/>
      <c r="J95" s="12"/>
      <c r="K95" s="12"/>
      <c r="L95" s="10">
        <f>SUM(L3:L94)</f>
        <v>0</v>
      </c>
      <c r="M95" s="2298" t="str">
        <f>TRIM(M3 &amp; M4 &amp; M5 &amp; M6 &amp; M7 &amp; M8 &amp; M9 &amp; M10 &amp; M11 &amp; M12 &amp; M13 &amp; M14 &amp; M15 &amp; M16 &amp; M17 &amp; M18 &amp; M19 &amp; M20 &amp; M21 &amp;M22 &amp; M23 &amp; M24 &amp; M25 &amp; M26 &amp; M27 &amp; M28 &amp; M29 &amp; M30 &amp; M31 &amp; M32 &amp; M33 &amp; M34 &amp; M35 &amp; M36 &amp; M37 &amp; M38 &amp; M39 &amp; M40 &amp; M41 &amp; M42 &amp; M43 &amp; M44 &amp; M45 &amp; M46 &amp; M47 &amp; M48 &amp; M49 &amp; M50 &amp; M51 &amp; M52 &amp; M53 &amp; M54 &amp; M55 &amp; M56 &amp; M57 &amp; M58 &amp; M59 &amp; M60 &amp; M61 &amp; M62 &amp; M63 &amp; M64 &amp; M65 &amp; M66 &amp; M67 &amp; M68 &amp; M69 &amp; M70 &amp; M71 &amp; M72 &amp; M73 &amp; M74 &amp; M75 &amp; M76 &amp; M77 &amp; M78 &amp; M79 &amp; M80 &amp; M81 &amp; M82 &amp; M83 &amp; M84 &amp; M85 &amp; M86 &amp; Q90 &amp; M90 &amp; M91 &amp; M92)</f>
        <v/>
      </c>
      <c r="N95" s="2" t="s">
        <v>385</v>
      </c>
      <c r="O95" s="12" t="str">
        <f>IF(L92&gt;0,M92,"")</f>
        <v/>
      </c>
      <c r="P95" s="12"/>
      <c r="Q95" s="12"/>
      <c r="R95" s="12"/>
      <c r="S95" s="12"/>
      <c r="T95" s="10"/>
      <c r="U95" s="2"/>
      <c r="V95" s="9"/>
      <c r="W95" s="10"/>
      <c r="X95" s="10"/>
      <c r="Y95" s="10"/>
      <c r="Z95" s="10"/>
    </row>
    <row r="96" spans="2:26" s="3" customFormat="1">
      <c r="I96" s="11"/>
      <c r="J96" s="12"/>
      <c r="K96" s="12"/>
      <c r="L96" s="15"/>
      <c r="M96" s="2298"/>
      <c r="N96" s="2" t="s">
        <v>385</v>
      </c>
      <c r="O96" s="12" t="str">
        <f>IF(OR(L92=0,L93&gt;1),M93,M92)</f>
        <v/>
      </c>
      <c r="P96" s="12"/>
      <c r="Q96" s="12"/>
      <c r="R96" s="12"/>
      <c r="S96" s="12"/>
      <c r="T96" s="10"/>
      <c r="U96" s="2"/>
      <c r="V96" s="9"/>
      <c r="W96" s="10"/>
      <c r="X96" s="10"/>
      <c r="Y96" s="10"/>
      <c r="Z96" s="10"/>
    </row>
    <row r="97" spans="9:26" s="3" customFormat="1">
      <c r="I97" s="11"/>
      <c r="J97" s="12"/>
      <c r="K97" s="12"/>
      <c r="L97" s="10"/>
      <c r="M97" s="2298"/>
      <c r="N97" s="2" t="s">
        <v>385</v>
      </c>
      <c r="O97" s="14" t="str">
        <f>IF(OR(L93=0,L94&gt;0),O96,M93)</f>
        <v/>
      </c>
      <c r="P97" s="12"/>
      <c r="Q97" s="12"/>
      <c r="R97" s="12"/>
      <c r="S97" s="12"/>
      <c r="T97" s="10"/>
      <c r="U97" s="2"/>
      <c r="V97" s="9"/>
      <c r="W97" s="10"/>
      <c r="X97" s="10"/>
      <c r="Y97" s="10"/>
      <c r="Z97" s="10"/>
    </row>
    <row r="98" spans="9:26" s="3" customFormat="1">
      <c r="I98" s="11"/>
      <c r="J98" s="12"/>
      <c r="K98" s="12" t="s">
        <v>606</v>
      </c>
      <c r="L98" s="10"/>
      <c r="M98" s="2298"/>
      <c r="N98" s="2" t="s">
        <v>385</v>
      </c>
      <c r="O98" s="12" t="str">
        <f>IF(OR(L93=0,L94=1),M94,O97)</f>
        <v/>
      </c>
      <c r="P98" s="10"/>
      <c r="Q98" s="12"/>
      <c r="R98" s="12"/>
      <c r="S98" s="12"/>
      <c r="T98" s="10"/>
      <c r="U98" s="2"/>
      <c r="V98" s="9"/>
      <c r="W98" s="10"/>
      <c r="X98" s="10"/>
      <c r="Y98" s="10"/>
      <c r="Z98" s="10"/>
    </row>
    <row r="99" spans="9:26" s="3" customFormat="1">
      <c r="I99" s="11"/>
      <c r="J99" s="12"/>
      <c r="K99" s="12" t="s">
        <v>607</v>
      </c>
      <c r="L99" s="10"/>
      <c r="M99" s="2298"/>
      <c r="N99" s="2" t="s">
        <v>385</v>
      </c>
      <c r="O99" s="13" t="str">
        <f>IF(L93&gt;=1,O97,O98)</f>
        <v/>
      </c>
      <c r="P99" s="10"/>
      <c r="Q99" s="10"/>
      <c r="R99" s="10"/>
      <c r="S99" s="10"/>
      <c r="T99" s="10"/>
      <c r="U99" s="2"/>
      <c r="V99" s="9"/>
      <c r="W99" s="10"/>
      <c r="X99" s="10"/>
      <c r="Y99" s="10"/>
      <c r="Z99" s="10"/>
    </row>
    <row r="100" spans="9:26" s="3" customFormat="1">
      <c r="I100" s="11"/>
      <c r="J100" s="12"/>
      <c r="K100" s="12"/>
      <c r="L100" s="10"/>
      <c r="M100" s="2298"/>
      <c r="N100" s="2" t="s">
        <v>385</v>
      </c>
      <c r="O100" s="10"/>
      <c r="P100" s="10"/>
      <c r="Q100" s="10"/>
      <c r="R100" s="10"/>
      <c r="S100" s="10"/>
      <c r="T100" s="10"/>
      <c r="U100" s="2"/>
      <c r="V100" s="9"/>
      <c r="W100" s="10"/>
      <c r="X100" s="10"/>
      <c r="Y100" s="10"/>
      <c r="Z100" s="10"/>
    </row>
    <row r="101" spans="9:26" s="3" customFormat="1">
      <c r="I101" s="11"/>
      <c r="J101" s="12"/>
      <c r="K101" s="12"/>
      <c r="L101" s="10"/>
      <c r="M101" s="2298"/>
      <c r="N101" s="2" t="s">
        <v>385</v>
      </c>
      <c r="O101" s="10"/>
      <c r="P101" s="10"/>
      <c r="Q101" s="10"/>
      <c r="R101" s="10"/>
      <c r="S101" s="10"/>
      <c r="T101" s="10"/>
      <c r="U101" s="2"/>
      <c r="V101" s="9"/>
      <c r="W101" s="10"/>
      <c r="X101" s="10"/>
      <c r="Y101" s="10"/>
      <c r="Z101" s="10"/>
    </row>
    <row r="102" spans="9:26" s="3" customFormat="1">
      <c r="I102" s="11"/>
      <c r="J102" s="12"/>
      <c r="K102" s="12"/>
      <c r="L102" s="10"/>
      <c r="M102" s="2298"/>
      <c r="N102" s="2" t="s">
        <v>385</v>
      </c>
      <c r="O102" s="10"/>
      <c r="P102" s="10"/>
      <c r="Q102" s="10"/>
      <c r="R102" s="10"/>
      <c r="S102" s="10"/>
      <c r="T102" s="10"/>
      <c r="U102" s="10"/>
      <c r="V102" s="9"/>
      <c r="W102" s="10"/>
      <c r="X102" s="10"/>
      <c r="Y102" s="10"/>
      <c r="Z102" s="10"/>
    </row>
    <row r="103" spans="9:26" s="3" customFormat="1" ht="58.5" customHeight="1">
      <c r="I103" s="11"/>
      <c r="J103" s="10"/>
      <c r="K103" s="10"/>
      <c r="L103" s="10"/>
      <c r="M103" s="2298"/>
      <c r="N103" s="2" t="s">
        <v>385</v>
      </c>
      <c r="O103" s="10"/>
      <c r="P103" s="10"/>
      <c r="Q103" s="10"/>
      <c r="R103" s="10"/>
      <c r="S103" s="10"/>
      <c r="T103" s="10"/>
      <c r="U103" s="10"/>
      <c r="V103" s="9"/>
      <c r="W103" s="10"/>
      <c r="X103" s="10"/>
      <c r="Y103" s="10"/>
      <c r="Z103" s="10"/>
    </row>
    <row r="104" spans="9:26" s="3" customFormat="1">
      <c r="J104" s="10"/>
      <c r="K104" s="10"/>
      <c r="L104" s="10"/>
      <c r="U104" s="10"/>
      <c r="V104" s="9"/>
    </row>
    <row r="105" spans="9:26" s="3" customFormat="1">
      <c r="J105" s="10"/>
      <c r="K105" s="10"/>
      <c r="Q105" s="3" t="str">
        <f t="shared" ref="Q105:Q136" si="9">CONCATENATE(R105," ",S105," ")</f>
        <v xml:space="preserve">  </v>
      </c>
      <c r="U105" s="10"/>
      <c r="V105" s="9"/>
    </row>
    <row r="106" spans="9:26" s="3" customFormat="1">
      <c r="Q106" s="3" t="str">
        <f t="shared" si="9"/>
        <v xml:space="preserve">  </v>
      </c>
      <c r="U106" s="10"/>
      <c r="V106" s="9"/>
    </row>
    <row r="107" spans="9:26" s="3" customFormat="1">
      <c r="Q107" s="3" t="str">
        <f t="shared" si="9"/>
        <v xml:space="preserve">  </v>
      </c>
      <c r="U107" s="10"/>
      <c r="V107" s="9"/>
    </row>
    <row r="108" spans="9:26" s="3" customFormat="1">
      <c r="Q108" s="3" t="str">
        <f t="shared" si="9"/>
        <v xml:space="preserve">  </v>
      </c>
      <c r="U108" s="10"/>
      <c r="V108" s="9"/>
    </row>
    <row r="109" spans="9:26" s="3" customFormat="1">
      <c r="Q109" s="3" t="str">
        <f t="shared" si="9"/>
        <v xml:space="preserve">  </v>
      </c>
      <c r="U109" s="10"/>
      <c r="V109" s="9"/>
    </row>
    <row r="110" spans="9:26" s="3" customFormat="1">
      <c r="Q110" s="3" t="str">
        <f t="shared" si="9"/>
        <v xml:space="preserve">  </v>
      </c>
      <c r="U110" s="10"/>
      <c r="V110" s="9"/>
    </row>
    <row r="111" spans="9:26" s="3" customFormat="1">
      <c r="Q111" s="3" t="str">
        <f t="shared" si="9"/>
        <v xml:space="preserve">  </v>
      </c>
      <c r="U111" s="10"/>
      <c r="V111" s="9"/>
    </row>
    <row r="112" spans="9:26" s="3" customFormat="1">
      <c r="Q112" s="3" t="str">
        <f t="shared" si="9"/>
        <v xml:space="preserve">  </v>
      </c>
      <c r="U112" s="10"/>
      <c r="V112" s="9"/>
    </row>
    <row r="113" spans="17:22" s="3" customFormat="1">
      <c r="Q113" s="3" t="str">
        <f t="shared" si="9"/>
        <v xml:space="preserve">  </v>
      </c>
      <c r="U113" s="10"/>
      <c r="V113" s="9"/>
    </row>
    <row r="114" spans="17:22" s="3" customFormat="1">
      <c r="Q114" s="3" t="str">
        <f t="shared" si="9"/>
        <v xml:space="preserve">  </v>
      </c>
      <c r="U114" s="10"/>
      <c r="V114" s="9"/>
    </row>
    <row r="115" spans="17:22" s="3" customFormat="1">
      <c r="Q115" s="3" t="str">
        <f t="shared" si="9"/>
        <v xml:space="preserve">  </v>
      </c>
      <c r="U115" s="10"/>
      <c r="V115" s="9"/>
    </row>
    <row r="116" spans="17:22" s="3" customFormat="1">
      <c r="Q116" s="3" t="str">
        <f t="shared" si="9"/>
        <v xml:space="preserve">  </v>
      </c>
      <c r="U116" s="10"/>
      <c r="V116" s="9"/>
    </row>
    <row r="117" spans="17:22" s="3" customFormat="1">
      <c r="Q117" s="3" t="str">
        <f t="shared" si="9"/>
        <v xml:space="preserve">  </v>
      </c>
      <c r="U117" s="10"/>
      <c r="V117" s="9"/>
    </row>
    <row r="118" spans="17:22" s="3" customFormat="1">
      <c r="Q118" s="3" t="str">
        <f t="shared" si="9"/>
        <v xml:space="preserve">  </v>
      </c>
      <c r="U118" s="10"/>
      <c r="V118" s="9"/>
    </row>
    <row r="119" spans="17:22" s="3" customFormat="1">
      <c r="Q119" s="3" t="str">
        <f t="shared" si="9"/>
        <v xml:space="preserve">  </v>
      </c>
      <c r="V119" s="8"/>
    </row>
    <row r="120" spans="17:22" s="3" customFormat="1">
      <c r="Q120" s="3" t="str">
        <f t="shared" si="9"/>
        <v xml:space="preserve">  </v>
      </c>
      <c r="V120" s="8"/>
    </row>
    <row r="121" spans="17:22" s="3" customFormat="1">
      <c r="Q121" s="3" t="str">
        <f t="shared" si="9"/>
        <v xml:space="preserve">  </v>
      </c>
      <c r="V121" s="8"/>
    </row>
    <row r="122" spans="17:22" s="3" customFormat="1">
      <c r="Q122" s="3" t="str">
        <f t="shared" si="9"/>
        <v xml:space="preserve">  </v>
      </c>
      <c r="V122" s="8"/>
    </row>
    <row r="123" spans="17:22" s="3" customFormat="1">
      <c r="Q123" s="3" t="str">
        <f t="shared" si="9"/>
        <v xml:space="preserve">  </v>
      </c>
      <c r="V123" s="8"/>
    </row>
    <row r="124" spans="17:22" s="3" customFormat="1">
      <c r="Q124" s="3" t="str">
        <f t="shared" si="9"/>
        <v xml:space="preserve">  </v>
      </c>
      <c r="V124" s="8"/>
    </row>
    <row r="125" spans="17:22" s="3" customFormat="1">
      <c r="Q125" s="3" t="str">
        <f t="shared" si="9"/>
        <v xml:space="preserve">  </v>
      </c>
      <c r="V125" s="8"/>
    </row>
    <row r="126" spans="17:22" s="3" customFormat="1">
      <c r="Q126" s="3" t="str">
        <f t="shared" si="9"/>
        <v xml:space="preserve">  </v>
      </c>
      <c r="V126" s="8"/>
    </row>
    <row r="127" spans="17:22" s="3" customFormat="1">
      <c r="Q127" s="3" t="str">
        <f t="shared" si="9"/>
        <v xml:space="preserve">  </v>
      </c>
      <c r="V127" s="8"/>
    </row>
    <row r="128" spans="17:22" s="3" customFormat="1">
      <c r="Q128" s="3" t="str">
        <f t="shared" si="9"/>
        <v xml:space="preserve">  </v>
      </c>
      <c r="V128" s="8"/>
    </row>
    <row r="129" spans="17:22" s="3" customFormat="1">
      <c r="Q129" s="3" t="str">
        <f t="shared" si="9"/>
        <v xml:space="preserve">  </v>
      </c>
      <c r="V129" s="8"/>
    </row>
    <row r="130" spans="17:22" s="3" customFormat="1">
      <c r="Q130" s="3" t="str">
        <f t="shared" si="9"/>
        <v xml:space="preserve">  </v>
      </c>
      <c r="V130" s="8"/>
    </row>
    <row r="131" spans="17:22" s="3" customFormat="1">
      <c r="Q131" s="3" t="str">
        <f t="shared" si="9"/>
        <v xml:space="preserve">  </v>
      </c>
      <c r="V131" s="8"/>
    </row>
    <row r="132" spans="17:22" s="3" customFormat="1">
      <c r="Q132" s="3" t="str">
        <f t="shared" si="9"/>
        <v xml:space="preserve">  </v>
      </c>
      <c r="V132" s="8"/>
    </row>
    <row r="133" spans="17:22" s="3" customFormat="1">
      <c r="Q133" s="3" t="str">
        <f t="shared" si="9"/>
        <v xml:space="preserve">  </v>
      </c>
      <c r="V133" s="8"/>
    </row>
    <row r="134" spans="17:22" s="3" customFormat="1">
      <c r="Q134" s="3" t="str">
        <f t="shared" si="9"/>
        <v xml:space="preserve">  </v>
      </c>
      <c r="V134" s="8"/>
    </row>
    <row r="135" spans="17:22" s="3" customFormat="1">
      <c r="Q135" s="3" t="str">
        <f t="shared" si="9"/>
        <v xml:space="preserve">  </v>
      </c>
      <c r="V135" s="8"/>
    </row>
    <row r="136" spans="17:22" s="3" customFormat="1">
      <c r="Q136" s="3" t="str">
        <f t="shared" si="9"/>
        <v xml:space="preserve">  </v>
      </c>
      <c r="V136" s="7"/>
    </row>
    <row r="137" spans="17:22" s="3" customFormat="1">
      <c r="Q137" s="3" t="str">
        <f t="shared" ref="Q137:Q168" si="10">CONCATENATE(R137," ",S137," ")</f>
        <v xml:space="preserve">  </v>
      </c>
      <c r="V137" s="7"/>
    </row>
    <row r="138" spans="17:22" s="3" customFormat="1">
      <c r="Q138" s="3" t="str">
        <f t="shared" si="10"/>
        <v xml:space="preserve">  </v>
      </c>
      <c r="V138" s="7"/>
    </row>
    <row r="139" spans="17:22" s="3" customFormat="1">
      <c r="Q139" s="3" t="str">
        <f t="shared" si="10"/>
        <v xml:space="preserve">  </v>
      </c>
      <c r="V139" s="7"/>
    </row>
    <row r="140" spans="17:22" s="3" customFormat="1">
      <c r="Q140" s="3" t="str">
        <f t="shared" si="10"/>
        <v xml:space="preserve">  </v>
      </c>
      <c r="V140" s="7"/>
    </row>
    <row r="141" spans="17:22" s="3" customFormat="1">
      <c r="Q141" s="3" t="str">
        <f t="shared" si="10"/>
        <v xml:space="preserve">  </v>
      </c>
      <c r="V141" s="7"/>
    </row>
    <row r="142" spans="17:22" s="3" customFormat="1">
      <c r="Q142" s="3" t="str">
        <f t="shared" si="10"/>
        <v xml:space="preserve">  </v>
      </c>
      <c r="V142" s="7"/>
    </row>
    <row r="143" spans="17:22" s="3" customFormat="1">
      <c r="Q143" s="3" t="str">
        <f t="shared" si="10"/>
        <v xml:space="preserve">  </v>
      </c>
      <c r="V143" s="7"/>
    </row>
    <row r="144" spans="17:22" s="3" customFormat="1">
      <c r="Q144" s="3" t="str">
        <f t="shared" si="10"/>
        <v xml:space="preserve">  </v>
      </c>
      <c r="V144" s="7"/>
    </row>
    <row r="145" spans="17:22" s="3" customFormat="1">
      <c r="Q145" s="3" t="str">
        <f t="shared" si="10"/>
        <v xml:space="preserve">  </v>
      </c>
      <c r="V145" s="7"/>
    </row>
    <row r="146" spans="17:22" s="3" customFormat="1">
      <c r="Q146" s="3" t="str">
        <f t="shared" si="10"/>
        <v xml:space="preserve">  </v>
      </c>
      <c r="V146" s="7"/>
    </row>
    <row r="147" spans="17:22" s="3" customFormat="1">
      <c r="Q147" s="3" t="str">
        <f t="shared" si="10"/>
        <v xml:space="preserve">  </v>
      </c>
      <c r="V147" s="7"/>
    </row>
    <row r="148" spans="17:22" s="3" customFormat="1">
      <c r="Q148" s="3" t="str">
        <f t="shared" si="10"/>
        <v xml:space="preserve">  </v>
      </c>
      <c r="V148" s="7"/>
    </row>
    <row r="149" spans="17:22" s="3" customFormat="1">
      <c r="Q149" s="3" t="str">
        <f t="shared" si="10"/>
        <v xml:space="preserve">  </v>
      </c>
      <c r="V149" s="7"/>
    </row>
    <row r="150" spans="17:22" s="3" customFormat="1">
      <c r="Q150" s="3" t="str">
        <f t="shared" si="10"/>
        <v xml:space="preserve">  </v>
      </c>
      <c r="V150" s="7"/>
    </row>
    <row r="151" spans="17:22" s="3" customFormat="1">
      <c r="Q151" s="3" t="str">
        <f t="shared" si="10"/>
        <v xml:space="preserve">  </v>
      </c>
      <c r="V151" s="7"/>
    </row>
    <row r="152" spans="17:22" s="3" customFormat="1">
      <c r="Q152" s="3" t="str">
        <f t="shared" si="10"/>
        <v xml:space="preserve">  </v>
      </c>
      <c r="V152" s="7"/>
    </row>
    <row r="153" spans="17:22" s="3" customFormat="1">
      <c r="Q153" s="3" t="str">
        <f t="shared" si="10"/>
        <v xml:space="preserve">  </v>
      </c>
      <c r="V153" s="7"/>
    </row>
    <row r="154" spans="17:22" s="3" customFormat="1">
      <c r="Q154" s="3" t="str">
        <f t="shared" si="10"/>
        <v xml:space="preserve">  </v>
      </c>
      <c r="V154" s="7"/>
    </row>
    <row r="155" spans="17:22" s="3" customFormat="1">
      <c r="Q155" s="3" t="str">
        <f t="shared" si="10"/>
        <v xml:space="preserve">  </v>
      </c>
      <c r="V155" s="7"/>
    </row>
    <row r="156" spans="17:22" s="3" customFormat="1">
      <c r="Q156" s="3" t="str">
        <f t="shared" si="10"/>
        <v xml:space="preserve">  </v>
      </c>
      <c r="V156" s="7"/>
    </row>
    <row r="157" spans="17:22" s="3" customFormat="1">
      <c r="Q157" s="3" t="str">
        <f t="shared" si="10"/>
        <v xml:space="preserve">  </v>
      </c>
      <c r="V157" s="7"/>
    </row>
    <row r="158" spans="17:22" s="3" customFormat="1">
      <c r="Q158" s="3" t="str">
        <f t="shared" si="10"/>
        <v xml:space="preserve">  </v>
      </c>
      <c r="V158" s="7"/>
    </row>
    <row r="159" spans="17:22" s="3" customFormat="1">
      <c r="Q159" s="3" t="str">
        <f t="shared" si="10"/>
        <v xml:space="preserve">  </v>
      </c>
      <c r="V159" s="7"/>
    </row>
    <row r="160" spans="17:22" s="3" customFormat="1">
      <c r="Q160" s="3" t="str">
        <f t="shared" si="10"/>
        <v xml:space="preserve">  </v>
      </c>
      <c r="V160" s="7"/>
    </row>
    <row r="161" spans="17:22" s="3" customFormat="1">
      <c r="Q161" s="3" t="str">
        <f t="shared" si="10"/>
        <v xml:space="preserve">  </v>
      </c>
      <c r="V161" s="7"/>
    </row>
    <row r="162" spans="17:22" s="3" customFormat="1">
      <c r="Q162" s="3" t="str">
        <f t="shared" si="10"/>
        <v xml:space="preserve">  </v>
      </c>
      <c r="V162" s="7"/>
    </row>
    <row r="163" spans="17:22" s="3" customFormat="1">
      <c r="Q163" s="3" t="str">
        <f t="shared" si="10"/>
        <v xml:space="preserve">  </v>
      </c>
      <c r="V163" s="7"/>
    </row>
    <row r="164" spans="17:22" s="3" customFormat="1">
      <c r="Q164" s="3" t="str">
        <f t="shared" si="10"/>
        <v xml:space="preserve">  </v>
      </c>
      <c r="V164" s="7"/>
    </row>
    <row r="165" spans="17:22" s="3" customFormat="1">
      <c r="Q165" s="3" t="str">
        <f t="shared" si="10"/>
        <v xml:space="preserve">  </v>
      </c>
      <c r="V165" s="7"/>
    </row>
    <row r="166" spans="17:22" s="3" customFormat="1">
      <c r="Q166" s="3" t="str">
        <f t="shared" si="10"/>
        <v xml:space="preserve">  </v>
      </c>
      <c r="V166" s="7"/>
    </row>
    <row r="167" spans="17:22" s="3" customFormat="1">
      <c r="Q167" s="3" t="str">
        <f t="shared" si="10"/>
        <v xml:space="preserve">  </v>
      </c>
      <c r="V167" s="7"/>
    </row>
    <row r="168" spans="17:22" s="3" customFormat="1">
      <c r="Q168" s="3" t="str">
        <f t="shared" si="10"/>
        <v xml:space="preserve">  </v>
      </c>
      <c r="V168" s="7"/>
    </row>
    <row r="169" spans="17:22" s="3" customFormat="1">
      <c r="Q169" s="3" t="str">
        <f t="shared" ref="Q169:Q189" si="11">CONCATENATE(R169," ",S169," ")</f>
        <v xml:space="preserve">  </v>
      </c>
      <c r="V169" s="7"/>
    </row>
    <row r="170" spans="17:22" s="3" customFormat="1">
      <c r="Q170" s="3" t="str">
        <f t="shared" si="11"/>
        <v xml:space="preserve">  </v>
      </c>
      <c r="V170" s="7"/>
    </row>
    <row r="171" spans="17:22" s="3" customFormat="1">
      <c r="Q171" s="3" t="str">
        <f t="shared" si="11"/>
        <v xml:space="preserve">  </v>
      </c>
      <c r="V171" s="7"/>
    </row>
    <row r="172" spans="17:22" s="3" customFormat="1">
      <c r="Q172" s="3" t="str">
        <f t="shared" si="11"/>
        <v xml:space="preserve">  </v>
      </c>
      <c r="V172" s="7"/>
    </row>
    <row r="173" spans="17:22" s="3" customFormat="1">
      <c r="Q173" s="3" t="str">
        <f t="shared" si="11"/>
        <v xml:space="preserve">  </v>
      </c>
      <c r="V173" s="7"/>
    </row>
    <row r="174" spans="17:22" s="3" customFormat="1">
      <c r="Q174" s="3" t="str">
        <f t="shared" si="11"/>
        <v xml:space="preserve">  </v>
      </c>
      <c r="V174" s="7"/>
    </row>
    <row r="175" spans="17:22" s="3" customFormat="1">
      <c r="Q175" s="3" t="str">
        <f t="shared" si="11"/>
        <v xml:space="preserve">  </v>
      </c>
      <c r="V175" s="7"/>
    </row>
    <row r="176" spans="17:22" s="3" customFormat="1">
      <c r="Q176" s="3" t="str">
        <f t="shared" si="11"/>
        <v xml:space="preserve">  </v>
      </c>
      <c r="V176" s="7"/>
    </row>
    <row r="177" spans="17:22" s="3" customFormat="1">
      <c r="Q177" s="3" t="str">
        <f t="shared" si="11"/>
        <v xml:space="preserve">  </v>
      </c>
      <c r="V177" s="7"/>
    </row>
    <row r="178" spans="17:22" s="3" customFormat="1">
      <c r="Q178" s="3" t="str">
        <f t="shared" si="11"/>
        <v xml:space="preserve">  </v>
      </c>
      <c r="V178" s="7"/>
    </row>
    <row r="179" spans="17:22" s="3" customFormat="1">
      <c r="Q179" s="3" t="str">
        <f t="shared" si="11"/>
        <v xml:space="preserve">  </v>
      </c>
      <c r="V179" s="7"/>
    </row>
    <row r="180" spans="17:22" s="3" customFormat="1">
      <c r="Q180" s="3" t="str">
        <f t="shared" si="11"/>
        <v xml:space="preserve">  </v>
      </c>
      <c r="V180" s="7"/>
    </row>
    <row r="181" spans="17:22" s="3" customFormat="1">
      <c r="Q181" s="3" t="str">
        <f t="shared" si="11"/>
        <v xml:space="preserve">  </v>
      </c>
      <c r="V181" s="7"/>
    </row>
    <row r="182" spans="17:22" s="3" customFormat="1">
      <c r="Q182" s="3" t="str">
        <f t="shared" si="11"/>
        <v xml:space="preserve">  </v>
      </c>
      <c r="V182" s="7"/>
    </row>
    <row r="183" spans="17:22" s="3" customFormat="1">
      <c r="Q183" s="3" t="str">
        <f t="shared" si="11"/>
        <v xml:space="preserve">  </v>
      </c>
      <c r="V183" s="7"/>
    </row>
    <row r="184" spans="17:22" s="3" customFormat="1">
      <c r="Q184" s="3" t="str">
        <f t="shared" si="11"/>
        <v xml:space="preserve">  </v>
      </c>
      <c r="V184" s="7"/>
    </row>
    <row r="185" spans="17:22" s="3" customFormat="1">
      <c r="Q185" s="3" t="str">
        <f t="shared" si="11"/>
        <v xml:space="preserve">  </v>
      </c>
      <c r="V185" s="7"/>
    </row>
    <row r="186" spans="17:22" s="3" customFormat="1">
      <c r="Q186" s="3" t="str">
        <f t="shared" si="11"/>
        <v xml:space="preserve">  </v>
      </c>
      <c r="V186" s="7"/>
    </row>
    <row r="187" spans="17:22" s="3" customFormat="1">
      <c r="Q187" s="3" t="str">
        <f t="shared" si="11"/>
        <v xml:space="preserve">  </v>
      </c>
      <c r="V187" s="7"/>
    </row>
    <row r="188" spans="17:22" s="3" customFormat="1">
      <c r="Q188" s="3" t="str">
        <f t="shared" si="11"/>
        <v xml:space="preserve">  </v>
      </c>
      <c r="V188" s="7"/>
    </row>
    <row r="189" spans="17:22" s="3" customFormat="1">
      <c r="Q189" s="3" t="str">
        <f t="shared" si="11"/>
        <v xml:space="preserve">  </v>
      </c>
      <c r="V189" s="7"/>
    </row>
    <row r="190" spans="17:22" s="3" customFormat="1">
      <c r="V190" s="7"/>
    </row>
    <row r="191" spans="17:22" s="3" customFormat="1">
      <c r="V191" s="7"/>
    </row>
    <row r="192" spans="17:22" s="3" customFormat="1">
      <c r="V192" s="7"/>
    </row>
    <row r="193" spans="22:22" s="3" customFormat="1">
      <c r="V193" s="7"/>
    </row>
    <row r="194" spans="22:22" s="3" customFormat="1">
      <c r="V194" s="7"/>
    </row>
    <row r="195" spans="22:22" s="3" customFormat="1">
      <c r="V195" s="7"/>
    </row>
    <row r="196" spans="22:22" s="3" customFormat="1">
      <c r="V196" s="7"/>
    </row>
    <row r="197" spans="22:22" s="3" customFormat="1">
      <c r="V197" s="7"/>
    </row>
    <row r="198" spans="22:22" s="3" customFormat="1">
      <c r="V198" s="7"/>
    </row>
    <row r="199" spans="22:22" s="3" customFormat="1">
      <c r="V199" s="7"/>
    </row>
    <row r="200" spans="22:22" s="3" customFormat="1">
      <c r="V200" s="7"/>
    </row>
    <row r="201" spans="22:22" s="3" customFormat="1">
      <c r="V201" s="7"/>
    </row>
    <row r="202" spans="22:22" s="3" customFormat="1">
      <c r="V202" s="7"/>
    </row>
    <row r="203" spans="22:22" s="3" customFormat="1">
      <c r="V203" s="7"/>
    </row>
    <row r="204" spans="22:22" s="3" customFormat="1">
      <c r="V204" s="7"/>
    </row>
    <row r="205" spans="22:22" s="3" customFormat="1">
      <c r="V205" s="7"/>
    </row>
    <row r="206" spans="22:22" s="3" customFormat="1">
      <c r="V206" s="7"/>
    </row>
    <row r="207" spans="22:22" s="3" customFormat="1">
      <c r="V207" s="7"/>
    </row>
    <row r="208" spans="22:22" s="3" customFormat="1">
      <c r="V208" s="7"/>
    </row>
    <row r="209" spans="22:22" s="3" customFormat="1">
      <c r="V209" s="7"/>
    </row>
    <row r="210" spans="22:22" s="3" customFormat="1">
      <c r="V210" s="7"/>
    </row>
    <row r="211" spans="22:22" s="3" customFormat="1">
      <c r="V211" s="7"/>
    </row>
    <row r="212" spans="22:22" s="3" customFormat="1">
      <c r="V212" s="7"/>
    </row>
    <row r="213" spans="22:22" s="3" customFormat="1">
      <c r="V213" s="7"/>
    </row>
    <row r="214" spans="22:22" s="3" customFormat="1">
      <c r="V214" s="7"/>
    </row>
    <row r="215" spans="22:22" s="3" customFormat="1">
      <c r="V215" s="7"/>
    </row>
    <row r="216" spans="22:22" s="3" customFormat="1">
      <c r="V216" s="7"/>
    </row>
    <row r="217" spans="22:22" s="3" customFormat="1">
      <c r="V217" s="7"/>
    </row>
    <row r="218" spans="22:22" s="3" customFormat="1">
      <c r="V218" s="7"/>
    </row>
    <row r="219" spans="22:22" s="3" customFormat="1">
      <c r="V219" s="7"/>
    </row>
    <row r="220" spans="22:22" s="3" customFormat="1">
      <c r="V220" s="7"/>
    </row>
    <row r="221" spans="22:22" s="3" customFormat="1">
      <c r="V221" s="7"/>
    </row>
    <row r="222" spans="22:22" s="3" customFormat="1">
      <c r="V222" s="7"/>
    </row>
    <row r="223" spans="22:22" s="3" customFormat="1">
      <c r="V223" s="7"/>
    </row>
    <row r="224" spans="22:22" s="3" customFormat="1">
      <c r="V224" s="7"/>
    </row>
    <row r="225" spans="22:22" s="3" customFormat="1">
      <c r="V225" s="7"/>
    </row>
    <row r="226" spans="22:22" s="3" customFormat="1">
      <c r="V226" s="7"/>
    </row>
    <row r="227" spans="22:22" s="3" customFormat="1">
      <c r="V227" s="7"/>
    </row>
    <row r="228" spans="22:22" s="3" customFormat="1">
      <c r="V228" s="7"/>
    </row>
    <row r="229" spans="22:22" s="3" customFormat="1">
      <c r="V229" s="7"/>
    </row>
    <row r="230" spans="22:22" s="3" customFormat="1">
      <c r="V230" s="7"/>
    </row>
    <row r="231" spans="22:22" s="3" customFormat="1">
      <c r="V231" s="7"/>
    </row>
    <row r="232" spans="22:22" s="3" customFormat="1">
      <c r="V232" s="7"/>
    </row>
    <row r="233" spans="22:22" s="3" customFormat="1">
      <c r="V233" s="7"/>
    </row>
    <row r="234" spans="22:22" s="3" customFormat="1">
      <c r="V234" s="7"/>
    </row>
    <row r="235" spans="22:22" s="3" customFormat="1">
      <c r="V235" s="7"/>
    </row>
    <row r="236" spans="22:22" s="3" customFormat="1">
      <c r="V236" s="7"/>
    </row>
    <row r="237" spans="22:22" s="3" customFormat="1">
      <c r="V237" s="7"/>
    </row>
    <row r="238" spans="22:22" s="3" customFormat="1">
      <c r="V238" s="7"/>
    </row>
    <row r="239" spans="22:22" s="3" customFormat="1">
      <c r="V239" s="7"/>
    </row>
    <row r="240" spans="22:22" s="3" customFormat="1">
      <c r="V240" s="7"/>
    </row>
    <row r="241" spans="22:22" s="3" customFormat="1">
      <c r="V241" s="7"/>
    </row>
    <row r="242" spans="22:22" s="3" customFormat="1">
      <c r="V242" s="7"/>
    </row>
    <row r="243" spans="22:22" s="3" customFormat="1">
      <c r="V243" s="7"/>
    </row>
    <row r="244" spans="22:22" s="3" customFormat="1">
      <c r="V244" s="7"/>
    </row>
    <row r="245" spans="22:22" s="3" customFormat="1">
      <c r="V245" s="7"/>
    </row>
    <row r="246" spans="22:22" s="3" customFormat="1">
      <c r="V246" s="7"/>
    </row>
    <row r="247" spans="22:22" s="3" customFormat="1">
      <c r="V247" s="7"/>
    </row>
    <row r="248" spans="22:22" s="3" customFormat="1">
      <c r="V248" s="7"/>
    </row>
    <row r="249" spans="22:22" s="3" customFormat="1">
      <c r="V249" s="7"/>
    </row>
    <row r="250" spans="22:22" s="3" customFormat="1">
      <c r="V250" s="7"/>
    </row>
    <row r="251" spans="22:22" s="3" customFormat="1">
      <c r="V251" s="7"/>
    </row>
    <row r="252" spans="22:22" s="3" customFormat="1">
      <c r="V252" s="7"/>
    </row>
    <row r="253" spans="22:22" s="3" customFormat="1">
      <c r="V253" s="7"/>
    </row>
    <row r="254" spans="22:22" s="3" customFormat="1">
      <c r="V254" s="7"/>
    </row>
    <row r="255" spans="22:22" s="3" customFormat="1">
      <c r="V255" s="7"/>
    </row>
    <row r="256" spans="22:22" s="3" customFormat="1">
      <c r="V256" s="7"/>
    </row>
    <row r="257" spans="22:22" s="3" customFormat="1">
      <c r="V257" s="7"/>
    </row>
    <row r="258" spans="22:22" s="3" customFormat="1">
      <c r="V258" s="7"/>
    </row>
    <row r="259" spans="22:22" s="3" customFormat="1">
      <c r="V259" s="7"/>
    </row>
    <row r="260" spans="22:22" s="3" customFormat="1">
      <c r="V260" s="7"/>
    </row>
    <row r="261" spans="22:22" s="3" customFormat="1">
      <c r="V261" s="7"/>
    </row>
    <row r="262" spans="22:22" s="3" customFormat="1">
      <c r="V262" s="7"/>
    </row>
    <row r="263" spans="22:22" s="3" customFormat="1">
      <c r="V263" s="7"/>
    </row>
    <row r="264" spans="22:22" s="3" customFormat="1">
      <c r="V264" s="7"/>
    </row>
    <row r="265" spans="22:22" s="3" customFormat="1">
      <c r="V265" s="7"/>
    </row>
    <row r="266" spans="22:22" s="3" customFormat="1">
      <c r="V266" s="7"/>
    </row>
    <row r="267" spans="22:22" s="3" customFormat="1">
      <c r="V267" s="7"/>
    </row>
    <row r="268" spans="22:22" s="3" customFormat="1">
      <c r="V268" s="7"/>
    </row>
    <row r="269" spans="22:22" s="3" customFormat="1">
      <c r="V269" s="7"/>
    </row>
    <row r="270" spans="22:22" s="3" customFormat="1">
      <c r="V270" s="7"/>
    </row>
    <row r="271" spans="22:22" s="3" customFormat="1">
      <c r="V271" s="7"/>
    </row>
    <row r="272" spans="22:22" s="3" customFormat="1">
      <c r="V272" s="7"/>
    </row>
    <row r="273" spans="22:22" s="3" customFormat="1">
      <c r="V273" s="7"/>
    </row>
    <row r="274" spans="22:22" s="3" customFormat="1">
      <c r="V274" s="7"/>
    </row>
    <row r="275" spans="22:22" s="3" customFormat="1">
      <c r="V275" s="7"/>
    </row>
    <row r="276" spans="22:22" s="3" customFormat="1">
      <c r="V276" s="7"/>
    </row>
    <row r="277" spans="22:22" s="3" customFormat="1">
      <c r="V277" s="7"/>
    </row>
    <row r="278" spans="22:22" s="3" customFormat="1">
      <c r="V278" s="7"/>
    </row>
    <row r="279" spans="22:22" s="3" customFormat="1">
      <c r="V279" s="7"/>
    </row>
    <row r="280" spans="22:22" s="3" customFormat="1">
      <c r="V280" s="7"/>
    </row>
    <row r="281" spans="22:22" s="3" customFormat="1">
      <c r="V281" s="7"/>
    </row>
    <row r="282" spans="22:22" s="3" customFormat="1">
      <c r="V282" s="7"/>
    </row>
    <row r="283" spans="22:22" s="3" customFormat="1">
      <c r="V283" s="7"/>
    </row>
    <row r="284" spans="22:22" s="3" customFormat="1">
      <c r="V284" s="7"/>
    </row>
    <row r="285" spans="22:22" s="3" customFormat="1">
      <c r="V285" s="7"/>
    </row>
    <row r="286" spans="22:22" s="3" customFormat="1">
      <c r="V286" s="7"/>
    </row>
    <row r="287" spans="22:22" s="3" customFormat="1">
      <c r="V287" s="7"/>
    </row>
    <row r="288" spans="22:22" s="3" customFormat="1">
      <c r="V288" s="7"/>
    </row>
    <row r="289" spans="22:22" s="3" customFormat="1">
      <c r="V289" s="7"/>
    </row>
    <row r="290" spans="22:22" s="3" customFormat="1">
      <c r="V290" s="7"/>
    </row>
    <row r="291" spans="22:22" s="3" customFormat="1">
      <c r="V291" s="7"/>
    </row>
    <row r="292" spans="22:22" s="3" customFormat="1">
      <c r="V292" s="7"/>
    </row>
    <row r="293" spans="22:22" s="3" customFormat="1">
      <c r="V293" s="7"/>
    </row>
    <row r="294" spans="22:22" s="3" customFormat="1">
      <c r="V294" s="7"/>
    </row>
    <row r="295" spans="22:22" s="3" customFormat="1">
      <c r="V295" s="7"/>
    </row>
    <row r="296" spans="22:22" s="3" customFormat="1">
      <c r="V296" s="7"/>
    </row>
    <row r="297" spans="22:22" s="3" customFormat="1">
      <c r="V297" s="7"/>
    </row>
    <row r="298" spans="22:22" s="3" customFormat="1">
      <c r="V298" s="7"/>
    </row>
    <row r="299" spans="22:22" s="3" customFormat="1">
      <c r="V299" s="7"/>
    </row>
    <row r="300" spans="22:22" s="3" customFormat="1">
      <c r="V300" s="7"/>
    </row>
    <row r="301" spans="22:22" s="3" customFormat="1">
      <c r="V301" s="7"/>
    </row>
    <row r="302" spans="22:22" s="3" customFormat="1">
      <c r="V302" s="7"/>
    </row>
    <row r="303" spans="22:22" s="3" customFormat="1">
      <c r="V303" s="7"/>
    </row>
    <row r="304" spans="22:22" s="3" customFormat="1">
      <c r="V304" s="7"/>
    </row>
    <row r="305" spans="22:22" s="3" customFormat="1">
      <c r="V305" s="7"/>
    </row>
    <row r="306" spans="22:22" s="3" customFormat="1">
      <c r="V306" s="7"/>
    </row>
    <row r="307" spans="22:22" s="3" customFormat="1">
      <c r="V307" s="7"/>
    </row>
    <row r="308" spans="22:22" s="3" customFormat="1">
      <c r="V308" s="7"/>
    </row>
    <row r="309" spans="22:22" s="3" customFormat="1">
      <c r="V309" s="7"/>
    </row>
    <row r="310" spans="22:22" s="3" customFormat="1">
      <c r="V310" s="7"/>
    </row>
    <row r="311" spans="22:22" s="3" customFormat="1">
      <c r="V311" s="7"/>
    </row>
    <row r="312" spans="22:22" s="3" customFormat="1">
      <c r="V312" s="7"/>
    </row>
    <row r="313" spans="22:22" s="3" customFormat="1">
      <c r="V313" s="7"/>
    </row>
    <row r="314" spans="22:22" s="3" customFormat="1">
      <c r="V314" s="7"/>
    </row>
    <row r="315" spans="22:22" s="3" customFormat="1">
      <c r="V315" s="7"/>
    </row>
    <row r="316" spans="22:22" s="3" customFormat="1">
      <c r="V316" s="7"/>
    </row>
    <row r="317" spans="22:22" s="3" customFormat="1">
      <c r="V317" s="7"/>
    </row>
    <row r="318" spans="22:22" s="3" customFormat="1">
      <c r="V318" s="7"/>
    </row>
    <row r="319" spans="22:22" s="3" customFormat="1">
      <c r="V319" s="7"/>
    </row>
    <row r="320" spans="22:22" s="3" customFormat="1">
      <c r="V320" s="7"/>
    </row>
    <row r="321" spans="22:22" s="3" customFormat="1">
      <c r="V321" s="7"/>
    </row>
    <row r="322" spans="22:22" s="3" customFormat="1">
      <c r="V322" s="7"/>
    </row>
    <row r="323" spans="22:22" s="3" customFormat="1">
      <c r="V323" s="7"/>
    </row>
    <row r="324" spans="22:22" s="3" customFormat="1">
      <c r="V324" s="7"/>
    </row>
    <row r="325" spans="22:22" s="3" customFormat="1">
      <c r="V325" s="7"/>
    </row>
    <row r="326" spans="22:22" s="3" customFormat="1">
      <c r="V326" s="7"/>
    </row>
    <row r="327" spans="22:22" s="3" customFormat="1">
      <c r="V327" s="7"/>
    </row>
    <row r="328" spans="22:22" s="3" customFormat="1">
      <c r="V328" s="7"/>
    </row>
    <row r="329" spans="22:22" s="3" customFormat="1">
      <c r="V329" s="7"/>
    </row>
    <row r="330" spans="22:22" s="3" customFormat="1">
      <c r="V330" s="7"/>
    </row>
    <row r="331" spans="22:22" s="3" customFormat="1">
      <c r="V331" s="7"/>
    </row>
    <row r="332" spans="22:22" s="3" customFormat="1">
      <c r="V332" s="7"/>
    </row>
    <row r="333" spans="22:22" s="3" customFormat="1">
      <c r="V333" s="7"/>
    </row>
    <row r="334" spans="22:22" s="3" customFormat="1">
      <c r="V334" s="7"/>
    </row>
    <row r="335" spans="22:22" s="3" customFormat="1">
      <c r="V335" s="7"/>
    </row>
    <row r="336" spans="22:22" s="3" customFormat="1">
      <c r="V336" s="7"/>
    </row>
    <row r="337" spans="22:22" s="3" customFormat="1">
      <c r="V337" s="7"/>
    </row>
    <row r="338" spans="22:22" s="3" customFormat="1">
      <c r="V338" s="7"/>
    </row>
    <row r="339" spans="22:22" s="3" customFormat="1">
      <c r="V339" s="7"/>
    </row>
    <row r="340" spans="22:22" s="3" customFormat="1">
      <c r="V340" s="7"/>
    </row>
    <row r="341" spans="22:22" s="3" customFormat="1">
      <c r="V341" s="7"/>
    </row>
    <row r="342" spans="22:22" s="3" customFormat="1">
      <c r="V342" s="7"/>
    </row>
    <row r="343" spans="22:22" s="3" customFormat="1">
      <c r="V343" s="7"/>
    </row>
    <row r="344" spans="22:22" s="3" customFormat="1">
      <c r="V344" s="7"/>
    </row>
    <row r="345" spans="22:22" s="3" customFormat="1">
      <c r="V345" s="7"/>
    </row>
    <row r="346" spans="22:22" s="3" customFormat="1">
      <c r="V346" s="7"/>
    </row>
    <row r="347" spans="22:22" s="3" customFormat="1">
      <c r="V347" s="7"/>
    </row>
    <row r="348" spans="22:22" s="3" customFormat="1">
      <c r="V348" s="7"/>
    </row>
    <row r="349" spans="22:22" s="3" customFormat="1">
      <c r="V349" s="7"/>
    </row>
    <row r="350" spans="22:22" s="3" customFormat="1">
      <c r="V350" s="7"/>
    </row>
    <row r="351" spans="22:22" s="3" customFormat="1">
      <c r="V351" s="7"/>
    </row>
    <row r="352" spans="22:22" s="3" customFormat="1">
      <c r="V352" s="7"/>
    </row>
    <row r="353" spans="22:22" s="3" customFormat="1">
      <c r="V353" s="7"/>
    </row>
    <row r="354" spans="22:22" s="3" customFormat="1">
      <c r="V354" s="7"/>
    </row>
    <row r="355" spans="22:22" s="3" customFormat="1">
      <c r="V355" s="7"/>
    </row>
    <row r="356" spans="22:22" s="3" customFormat="1">
      <c r="V356" s="7"/>
    </row>
    <row r="357" spans="22:22" s="3" customFormat="1">
      <c r="V357" s="7"/>
    </row>
    <row r="358" spans="22:22" s="3" customFormat="1">
      <c r="V358" s="7"/>
    </row>
    <row r="359" spans="22:22" s="3" customFormat="1">
      <c r="V359" s="7"/>
    </row>
    <row r="360" spans="22:22" s="3" customFormat="1">
      <c r="V360" s="7"/>
    </row>
    <row r="361" spans="22:22" s="3" customFormat="1">
      <c r="V361" s="7"/>
    </row>
    <row r="362" spans="22:22" s="3" customFormat="1">
      <c r="V362" s="7"/>
    </row>
    <row r="363" spans="22:22" s="3" customFormat="1">
      <c r="V363" s="7"/>
    </row>
    <row r="364" spans="22:22" s="3" customFormat="1">
      <c r="V364" s="7"/>
    </row>
    <row r="365" spans="22:22" s="3" customFormat="1">
      <c r="V365" s="7"/>
    </row>
    <row r="366" spans="22:22" s="3" customFormat="1">
      <c r="V366" s="7"/>
    </row>
    <row r="367" spans="22:22" s="3" customFormat="1">
      <c r="V367" s="7"/>
    </row>
    <row r="368" spans="22:22" s="3" customFormat="1">
      <c r="V368" s="7"/>
    </row>
    <row r="369" spans="22:22" s="3" customFormat="1">
      <c r="V369" s="7"/>
    </row>
    <row r="370" spans="22:22" s="3" customFormat="1">
      <c r="V370" s="7"/>
    </row>
    <row r="371" spans="22:22" s="3" customFormat="1">
      <c r="V371" s="7"/>
    </row>
    <row r="372" spans="22:22" s="3" customFormat="1">
      <c r="V372" s="7"/>
    </row>
    <row r="373" spans="22:22" s="3" customFormat="1">
      <c r="V373" s="7"/>
    </row>
    <row r="374" spans="22:22" s="3" customFormat="1">
      <c r="V374" s="7"/>
    </row>
    <row r="375" spans="22:22" s="3" customFormat="1">
      <c r="V375" s="7"/>
    </row>
    <row r="376" spans="22:22" s="3" customFormat="1">
      <c r="V376" s="7"/>
    </row>
    <row r="377" spans="22:22" s="3" customFormat="1">
      <c r="V377" s="7"/>
    </row>
    <row r="378" spans="22:22" s="3" customFormat="1">
      <c r="V378" s="7"/>
    </row>
    <row r="379" spans="22:22" s="3" customFormat="1">
      <c r="V379" s="7"/>
    </row>
    <row r="380" spans="22:22" s="3" customFormat="1">
      <c r="V380" s="7"/>
    </row>
    <row r="381" spans="22:22" s="3" customFormat="1">
      <c r="V381" s="7"/>
    </row>
    <row r="382" spans="22:22" s="3" customFormat="1">
      <c r="V382" s="7"/>
    </row>
    <row r="383" spans="22:22" s="3" customFormat="1">
      <c r="V383" s="7"/>
    </row>
    <row r="384" spans="22:22" s="3" customFormat="1">
      <c r="V384" s="7"/>
    </row>
    <row r="385" spans="22:22" s="3" customFormat="1">
      <c r="V385" s="7"/>
    </row>
    <row r="386" spans="22:22" s="3" customFormat="1">
      <c r="V386" s="7"/>
    </row>
    <row r="387" spans="22:22" s="3" customFormat="1">
      <c r="V387" s="7"/>
    </row>
    <row r="388" spans="22:22" s="3" customFormat="1">
      <c r="V388" s="7"/>
    </row>
    <row r="389" spans="22:22" s="3" customFormat="1">
      <c r="V389" s="7"/>
    </row>
    <row r="390" spans="22:22" s="3" customFormat="1">
      <c r="V390" s="7"/>
    </row>
    <row r="391" spans="22:22" s="3" customFormat="1">
      <c r="V391" s="7"/>
    </row>
    <row r="392" spans="22:22" s="3" customFormat="1">
      <c r="V392" s="7"/>
    </row>
    <row r="393" spans="22:22" s="3" customFormat="1">
      <c r="V393" s="7"/>
    </row>
    <row r="394" spans="22:22" s="3" customFormat="1">
      <c r="V394" s="7"/>
    </row>
    <row r="395" spans="22:22" s="3" customFormat="1">
      <c r="V395" s="7"/>
    </row>
    <row r="396" spans="22:22" s="3" customFormat="1">
      <c r="V396" s="7"/>
    </row>
    <row r="397" spans="22:22" s="3" customFormat="1">
      <c r="V397" s="7"/>
    </row>
    <row r="398" spans="22:22" s="3" customFormat="1">
      <c r="V398" s="7"/>
    </row>
    <row r="399" spans="22:22" s="3" customFormat="1">
      <c r="V399" s="7"/>
    </row>
    <row r="400" spans="22:22" s="3" customFormat="1">
      <c r="V400" s="7"/>
    </row>
    <row r="401" spans="22:22" s="3" customFormat="1">
      <c r="V401" s="7"/>
    </row>
    <row r="402" spans="22:22" s="3" customFormat="1">
      <c r="V402" s="7"/>
    </row>
    <row r="403" spans="22:22" s="3" customFormat="1">
      <c r="V403" s="7"/>
    </row>
    <row r="404" spans="22:22" s="3" customFormat="1">
      <c r="V404" s="7"/>
    </row>
    <row r="405" spans="22:22" s="3" customFormat="1">
      <c r="V405" s="7"/>
    </row>
    <row r="406" spans="22:22" s="3" customFormat="1">
      <c r="V406" s="7"/>
    </row>
    <row r="407" spans="22:22" s="3" customFormat="1">
      <c r="V407" s="7"/>
    </row>
    <row r="408" spans="22:22" s="3" customFormat="1">
      <c r="V408" s="7"/>
    </row>
    <row r="409" spans="22:22" s="3" customFormat="1">
      <c r="V409" s="7"/>
    </row>
    <row r="410" spans="22:22" s="3" customFormat="1">
      <c r="V410" s="7"/>
    </row>
    <row r="411" spans="22:22" s="3" customFormat="1">
      <c r="V411" s="7"/>
    </row>
    <row r="412" spans="22:22" s="3" customFormat="1">
      <c r="V412" s="7"/>
    </row>
    <row r="413" spans="22:22" s="3" customFormat="1">
      <c r="V413" s="7"/>
    </row>
    <row r="414" spans="22:22" s="3" customFormat="1">
      <c r="V414" s="7"/>
    </row>
    <row r="415" spans="22:22" s="3" customFormat="1">
      <c r="V415" s="7"/>
    </row>
    <row r="416" spans="22:22" s="3" customFormat="1">
      <c r="V416" s="7"/>
    </row>
    <row r="417" spans="22:22" s="3" customFormat="1">
      <c r="V417" s="7"/>
    </row>
    <row r="418" spans="22:22" s="3" customFormat="1">
      <c r="V418" s="7"/>
    </row>
    <row r="419" spans="22:22" s="3" customFormat="1">
      <c r="V419" s="7"/>
    </row>
    <row r="420" spans="22:22" s="3" customFormat="1">
      <c r="V420" s="7"/>
    </row>
    <row r="421" spans="22:22" s="3" customFormat="1">
      <c r="V421" s="7"/>
    </row>
    <row r="422" spans="22:22" s="3" customFormat="1">
      <c r="V422" s="7"/>
    </row>
    <row r="423" spans="22:22" s="3" customFormat="1">
      <c r="V423" s="7"/>
    </row>
    <row r="424" spans="22:22" s="3" customFormat="1">
      <c r="V424" s="7"/>
    </row>
    <row r="425" spans="22:22" s="3" customFormat="1">
      <c r="V425" s="7"/>
    </row>
    <row r="426" spans="22:22" s="3" customFormat="1">
      <c r="V426" s="7"/>
    </row>
    <row r="427" spans="22:22" s="3" customFormat="1">
      <c r="V427" s="7"/>
    </row>
    <row r="428" spans="22:22" s="3" customFormat="1">
      <c r="V428" s="7"/>
    </row>
    <row r="429" spans="22:22" s="3" customFormat="1">
      <c r="V429" s="7"/>
    </row>
    <row r="430" spans="22:22" s="3" customFormat="1">
      <c r="V430" s="7"/>
    </row>
    <row r="431" spans="22:22" s="3" customFormat="1">
      <c r="V431" s="7"/>
    </row>
    <row r="432" spans="22:22" s="3" customFormat="1">
      <c r="V432" s="7"/>
    </row>
    <row r="433" spans="22:22" s="3" customFormat="1">
      <c r="V433" s="7"/>
    </row>
    <row r="434" spans="22:22" s="3" customFormat="1">
      <c r="V434" s="7"/>
    </row>
    <row r="435" spans="22:22" s="3" customFormat="1">
      <c r="V435" s="7"/>
    </row>
    <row r="436" spans="22:22" s="3" customFormat="1">
      <c r="V436" s="7"/>
    </row>
    <row r="437" spans="22:22" s="3" customFormat="1">
      <c r="V437" s="7"/>
    </row>
    <row r="438" spans="22:22" s="3" customFormat="1">
      <c r="V438" s="7"/>
    </row>
    <row r="439" spans="22:22" s="3" customFormat="1">
      <c r="V439" s="7"/>
    </row>
    <row r="440" spans="22:22" s="3" customFormat="1">
      <c r="V440" s="7"/>
    </row>
    <row r="441" spans="22:22" s="3" customFormat="1">
      <c r="V441" s="7"/>
    </row>
    <row r="442" spans="22:22" s="3" customFormat="1">
      <c r="V442" s="7"/>
    </row>
    <row r="443" spans="22:22" s="3" customFormat="1">
      <c r="V443" s="7"/>
    </row>
    <row r="444" spans="22:22" s="3" customFormat="1">
      <c r="V444" s="7"/>
    </row>
    <row r="445" spans="22:22" s="3" customFormat="1">
      <c r="V445" s="7"/>
    </row>
    <row r="446" spans="22:22" s="3" customFormat="1">
      <c r="V446" s="7"/>
    </row>
    <row r="447" spans="22:22" s="3" customFormat="1">
      <c r="V447" s="7"/>
    </row>
    <row r="448" spans="22:22" s="3" customFormat="1">
      <c r="V448" s="7"/>
    </row>
    <row r="449" spans="22:22" s="3" customFormat="1">
      <c r="V449" s="7"/>
    </row>
    <row r="450" spans="22:22" s="3" customFormat="1">
      <c r="V450" s="7"/>
    </row>
    <row r="451" spans="22:22" s="3" customFormat="1">
      <c r="V451" s="7"/>
    </row>
    <row r="452" spans="22:22" s="3" customFormat="1">
      <c r="V452" s="7"/>
    </row>
    <row r="453" spans="22:22" s="3" customFormat="1">
      <c r="V453" s="7"/>
    </row>
    <row r="454" spans="22:22" s="3" customFormat="1">
      <c r="V454" s="7"/>
    </row>
    <row r="455" spans="22:22" s="3" customFormat="1">
      <c r="V455" s="7"/>
    </row>
    <row r="456" spans="22:22" s="3" customFormat="1">
      <c r="V456" s="7"/>
    </row>
    <row r="457" spans="22:22" s="3" customFormat="1">
      <c r="V457" s="7"/>
    </row>
    <row r="458" spans="22:22" s="3" customFormat="1">
      <c r="V458" s="7"/>
    </row>
    <row r="459" spans="22:22" s="3" customFormat="1">
      <c r="V459" s="7"/>
    </row>
    <row r="460" spans="22:22" s="3" customFormat="1">
      <c r="V460" s="7"/>
    </row>
    <row r="461" spans="22:22" s="3" customFormat="1">
      <c r="V461" s="7"/>
    </row>
    <row r="462" spans="22:22" s="3" customFormat="1">
      <c r="V462" s="7"/>
    </row>
    <row r="463" spans="22:22" s="3" customFormat="1">
      <c r="V463" s="7"/>
    </row>
    <row r="464" spans="22:22" s="3" customFormat="1">
      <c r="V464" s="7"/>
    </row>
    <row r="465" spans="22:22" s="3" customFormat="1">
      <c r="V465" s="7"/>
    </row>
    <row r="466" spans="22:22" s="3" customFormat="1">
      <c r="V466" s="7"/>
    </row>
    <row r="467" spans="22:22" s="3" customFormat="1">
      <c r="V467" s="7"/>
    </row>
    <row r="468" spans="22:22" s="3" customFormat="1">
      <c r="V468" s="7"/>
    </row>
    <row r="469" spans="22:22" s="3" customFormat="1">
      <c r="V469" s="7"/>
    </row>
    <row r="470" spans="22:22" s="3" customFormat="1">
      <c r="V470" s="7"/>
    </row>
    <row r="471" spans="22:22" s="3" customFormat="1">
      <c r="V471" s="7"/>
    </row>
    <row r="472" spans="22:22" s="3" customFormat="1">
      <c r="V472" s="7"/>
    </row>
    <row r="473" spans="22:22" s="3" customFormat="1">
      <c r="V473" s="7"/>
    </row>
    <row r="474" spans="22:22" s="3" customFormat="1">
      <c r="V474" s="7"/>
    </row>
    <row r="475" spans="22:22" s="3" customFormat="1">
      <c r="V475" s="7"/>
    </row>
    <row r="476" spans="22:22" s="3" customFormat="1">
      <c r="V476" s="7"/>
    </row>
    <row r="477" spans="22:22" s="3" customFormat="1">
      <c r="V477" s="7"/>
    </row>
    <row r="478" spans="22:22" s="3" customFormat="1">
      <c r="V478" s="7"/>
    </row>
    <row r="479" spans="22:22" s="3" customFormat="1">
      <c r="V479" s="7"/>
    </row>
    <row r="480" spans="22:22" s="3" customFormat="1">
      <c r="V480" s="7"/>
    </row>
    <row r="481" spans="22:22" s="3" customFormat="1">
      <c r="V481" s="7"/>
    </row>
    <row r="482" spans="22:22" s="3" customFormat="1">
      <c r="V482" s="7"/>
    </row>
    <row r="483" spans="22:22" s="3" customFormat="1">
      <c r="V483" s="7"/>
    </row>
    <row r="484" spans="22:22" s="3" customFormat="1">
      <c r="V484" s="7"/>
    </row>
    <row r="485" spans="22:22" s="3" customFormat="1">
      <c r="V485" s="7"/>
    </row>
    <row r="486" spans="22:22" s="3" customFormat="1">
      <c r="V486" s="7"/>
    </row>
    <row r="487" spans="22:22" s="3" customFormat="1">
      <c r="V487" s="7"/>
    </row>
    <row r="488" spans="22:22" s="3" customFormat="1">
      <c r="V488" s="7"/>
    </row>
    <row r="489" spans="22:22" s="3" customFormat="1">
      <c r="V489" s="7"/>
    </row>
    <row r="490" spans="22:22" s="3" customFormat="1">
      <c r="V490" s="7"/>
    </row>
    <row r="491" spans="22:22" s="3" customFormat="1">
      <c r="V491" s="7"/>
    </row>
    <row r="492" spans="22:22" s="3" customFormat="1">
      <c r="V492" s="7"/>
    </row>
    <row r="493" spans="22:22" s="3" customFormat="1">
      <c r="V493" s="7"/>
    </row>
    <row r="494" spans="22:22" s="3" customFormat="1">
      <c r="V494" s="7"/>
    </row>
    <row r="495" spans="22:22" s="3" customFormat="1">
      <c r="V495" s="7"/>
    </row>
    <row r="496" spans="22:22" s="3" customFormat="1">
      <c r="V496" s="7"/>
    </row>
    <row r="497" spans="22:22" s="3" customFormat="1">
      <c r="V497" s="7"/>
    </row>
    <row r="498" spans="22:22" s="3" customFormat="1">
      <c r="V498" s="7"/>
    </row>
    <row r="499" spans="22:22" s="3" customFormat="1">
      <c r="V499" s="7"/>
    </row>
    <row r="500" spans="22:22" s="3" customFormat="1">
      <c r="V500" s="7"/>
    </row>
    <row r="501" spans="22:22" s="3" customFormat="1">
      <c r="V501" s="7"/>
    </row>
    <row r="502" spans="22:22" s="3" customFormat="1">
      <c r="V502" s="7"/>
    </row>
    <row r="503" spans="22:22" s="3" customFormat="1">
      <c r="V503" s="7"/>
    </row>
    <row r="504" spans="22:22" s="3" customFormat="1">
      <c r="V504" s="7"/>
    </row>
    <row r="505" spans="22:22" s="3" customFormat="1">
      <c r="V505" s="7"/>
    </row>
    <row r="506" spans="22:22" s="3" customFormat="1">
      <c r="V506" s="7"/>
    </row>
    <row r="507" spans="22:22" s="3" customFormat="1">
      <c r="V507" s="7"/>
    </row>
    <row r="508" spans="22:22" s="3" customFormat="1">
      <c r="V508" s="7"/>
    </row>
    <row r="509" spans="22:22" s="3" customFormat="1">
      <c r="V509" s="7"/>
    </row>
    <row r="510" spans="22:22" s="3" customFormat="1">
      <c r="V510" s="7"/>
    </row>
    <row r="511" spans="22:22" s="3" customFormat="1">
      <c r="V511" s="7"/>
    </row>
    <row r="512" spans="22:22" s="3" customFormat="1">
      <c r="V512" s="7"/>
    </row>
    <row r="513" spans="10:22" s="3" customFormat="1">
      <c r="V513" s="7"/>
    </row>
    <row r="514" spans="10:22" s="3" customFormat="1">
      <c r="V514" s="7"/>
    </row>
    <row r="515" spans="10:22" s="3" customFormat="1">
      <c r="V515" s="7"/>
    </row>
    <row r="516" spans="10:22" s="3" customFormat="1">
      <c r="V516" s="7"/>
    </row>
    <row r="517" spans="10:22" s="3" customFormat="1">
      <c r="V517" s="7"/>
    </row>
    <row r="518" spans="10:22" s="3" customFormat="1">
      <c r="V518" s="7"/>
    </row>
    <row r="519" spans="10:22" s="3" customFormat="1">
      <c r="V519" s="7"/>
    </row>
    <row r="520" spans="10:22" s="3" customFormat="1">
      <c r="V520" s="7"/>
    </row>
    <row r="521" spans="10:22" s="3" customFormat="1">
      <c r="V521" s="7"/>
    </row>
    <row r="522" spans="10:22" s="3" customFormat="1">
      <c r="V522" s="7"/>
    </row>
    <row r="523" spans="10:22" s="3" customFormat="1">
      <c r="V523" s="7"/>
    </row>
    <row r="524" spans="10:22" s="3" customFormat="1">
      <c r="V524" s="7"/>
    </row>
    <row r="525" spans="10:22" s="3" customFormat="1">
      <c r="V525" s="7"/>
    </row>
    <row r="526" spans="10:22" s="3" customFormat="1">
      <c r="V526" s="7"/>
    </row>
    <row r="527" spans="10:22">
      <c r="J527" s="3"/>
      <c r="K527" s="3"/>
      <c r="L527" s="3"/>
      <c r="U527" s="3"/>
      <c r="V527" s="7"/>
    </row>
    <row r="528" spans="10:22">
      <c r="J528" s="3"/>
      <c r="K528" s="3"/>
      <c r="U528" s="3"/>
      <c r="V528" s="7"/>
    </row>
    <row r="529" spans="21:22">
      <c r="U529" s="3"/>
      <c r="V529" s="7"/>
    </row>
    <row r="530" spans="21:22">
      <c r="U530" s="3"/>
      <c r="V530" s="7"/>
    </row>
    <row r="531" spans="21:22">
      <c r="U531" s="3"/>
      <c r="V531" s="7"/>
    </row>
    <row r="532" spans="21:22">
      <c r="U532" s="3"/>
      <c r="V532" s="7"/>
    </row>
    <row r="533" spans="21:22">
      <c r="U533" s="3"/>
      <c r="V533" s="7"/>
    </row>
    <row r="534" spans="21:22">
      <c r="U534" s="3"/>
      <c r="V534" s="7"/>
    </row>
    <row r="535" spans="21:22">
      <c r="U535" s="3"/>
      <c r="V535" s="7"/>
    </row>
    <row r="536" spans="21:22">
      <c r="U536" s="3"/>
      <c r="V536" s="7"/>
    </row>
    <row r="537" spans="21:22">
      <c r="U537" s="3"/>
      <c r="V537" s="7"/>
    </row>
    <row r="538" spans="21:22">
      <c r="U538" s="3"/>
      <c r="V538" s="7"/>
    </row>
    <row r="539" spans="21:22">
      <c r="U539" s="3"/>
      <c r="V539" s="7"/>
    </row>
    <row r="540" spans="21:22">
      <c r="U540" s="3"/>
      <c r="V540" s="7"/>
    </row>
    <row r="541" spans="21:22">
      <c r="U541" s="3"/>
      <c r="V541" s="7"/>
    </row>
    <row r="542" spans="21:22">
      <c r="V542" s="7"/>
    </row>
    <row r="543" spans="21:22">
      <c r="V543" s="7"/>
    </row>
    <row r="544" spans="21:22">
      <c r="V544" s="7"/>
    </row>
    <row r="545" spans="22:22">
      <c r="V545" s="7"/>
    </row>
    <row r="546" spans="22:22">
      <c r="V546" s="7"/>
    </row>
    <row r="547" spans="22:22">
      <c r="V547" s="7"/>
    </row>
    <row r="548" spans="22:22">
      <c r="V548" s="7"/>
    </row>
    <row r="549" spans="22:22">
      <c r="V549" s="7"/>
    </row>
    <row r="550" spans="22:22">
      <c r="V550" s="7"/>
    </row>
    <row r="551" spans="22:22">
      <c r="V551" s="7"/>
    </row>
    <row r="552" spans="22:22">
      <c r="V552" s="7"/>
    </row>
    <row r="553" spans="22:22">
      <c r="V553" s="7"/>
    </row>
    <row r="554" spans="22:22">
      <c r="V554" s="7"/>
    </row>
    <row r="555" spans="22:22">
      <c r="V555" s="7"/>
    </row>
    <row r="556" spans="22:22">
      <c r="V556" s="7"/>
    </row>
    <row r="557" spans="22:22">
      <c r="V557" s="7"/>
    </row>
    <row r="558" spans="22:22">
      <c r="V558" s="7"/>
    </row>
  </sheetData>
  <mergeCells count="4">
    <mergeCell ref="C3:E3"/>
    <mergeCell ref="G5:G31"/>
    <mergeCell ref="G32:G52"/>
    <mergeCell ref="M95:M103"/>
  </mergeCells>
  <conditionalFormatting sqref="D2:D4 D71:D91 D96:D65536">
    <cfRule type="containsText" dxfId="90" priority="1" operator="containsText" text="CGMN">
      <formula>NOT(ISERROR(SEARCH("CGMN",D2)))</formula>
    </cfRule>
    <cfRule type="containsText" dxfId="89" priority="92" operator="containsText" text="CGAA">
      <formula>NOT(ISERROR(SEARCH("CGAA",D2)))</formula>
    </cfRule>
    <cfRule type="containsText" dxfId="88" priority="3" operator="containsText" text="CGPM">
      <formula>NOT(ISERROR(SEARCH("CGPM",D2)))</formula>
    </cfRule>
    <cfRule type="containsText" dxfId="87" priority="4" operator="containsText" text="CGML">
      <formula>NOT(ISERROR(SEARCH("CGML",D2)))</formula>
    </cfRule>
    <cfRule type="containsText" dxfId="86" priority="5" operator="containsText" text="CGMK">
      <formula>NOT(ISERROR(SEARCH("CGMK",D2)))</formula>
    </cfRule>
    <cfRule type="containsText" dxfId="85" priority="6" operator="containsText" text="CGPL">
      <formula>NOT(ISERROR(SEARCH("CGPL",D2)))</formula>
    </cfRule>
    <cfRule type="containsText" dxfId="84" priority="7" operator="containsText" text="CGQX">
      <formula>NOT(ISERROR(SEARCH("CGQX",D2)))</formula>
    </cfRule>
    <cfRule type="containsText" dxfId="83" priority="8" operator="containsText" text="CGNT">
      <formula>NOT(ISERROR(SEARCH("CGNT",D2)))</formula>
    </cfRule>
    <cfRule type="containsText" dxfId="82" priority="9" operator="containsText" text="CGMOBDEV">
      <formula>NOT(ISERROR(SEARCH("CGMOBDEV",D2)))</formula>
    </cfRule>
    <cfRule type="containsText" dxfId="81" priority="10" operator="containsText" text="CGMH">
      <formula>NOT(ISERROR(SEARCH("CGMH",D2)))</formula>
    </cfRule>
    <cfRule type="containsText" dxfId="80" priority="11" operator="containsText" text="CGRC">
      <formula>NOT(ISERROR(SEARCH("CGRC",D2)))</formula>
    </cfRule>
    <cfRule type="containsText" dxfId="79" priority="12" operator="containsText" text="CG4545">
      <formula>NOT(ISERROR(SEARCH("CG4545",D2)))</formula>
    </cfRule>
    <cfRule type="containsText" dxfId="78" priority="13" operator="containsText" text="CGQN">
      <formula>NOT(ISERROR(SEARCH("CGQN",D2)))</formula>
    </cfRule>
    <cfRule type="containsText" dxfId="77" priority="14" operator="containsText" text="CGQP">
      <formula>NOT(ISERROR(SEARCH("CGQP",D2)))</formula>
    </cfRule>
    <cfRule type="containsText" dxfId="76" priority="15" operator="containsText" text="CGQQ">
      <formula>NOT(ISERROR(SEARCH("CGQQ",D2)))</formula>
    </cfRule>
    <cfRule type="containsText" dxfId="75" priority="16" operator="containsText" text="CGNX">
      <formula>NOT(ISERROR(SEARCH("CGNX",D2)))</formula>
    </cfRule>
    <cfRule type="containsText" dxfId="74" priority="17" operator="containsText" text="CGRD">
      <formula>NOT(ISERROR(SEARCH("CGRD",D2)))</formula>
    </cfRule>
    <cfRule type="containsText" dxfId="73" priority="18" operator="containsText" text="CGNR">
      <formula>NOT(ISERROR(SEARCH("CGNR",D2)))</formula>
    </cfRule>
    <cfRule type="containsText" dxfId="72" priority="19" operator="containsText" text="CGQT">
      <formula>NOT(ISERROR(SEARCH("CGQT",D2)))</formula>
    </cfRule>
    <cfRule type="containsText" dxfId="71" priority="20" operator="containsText" text="CGQL">
      <formula>NOT(ISERROR(SEARCH("CGQL",D2)))</formula>
    </cfRule>
    <cfRule type="containsText" dxfId="70" priority="21" operator="containsText" text="CGRE">
      <formula>NOT(ISERROR(SEARCH("CGRE",D2)))</formula>
    </cfRule>
    <cfRule type="containsText" dxfId="69" priority="22" operator="containsText" text="CGNQ">
      <formula>NOT(ISERROR(SEARCH("CGNQ",D2)))</formula>
    </cfRule>
    <cfRule type="containsText" dxfId="68" priority="23" operator="containsText" text="CGOVSM">
      <formula>NOT(ISERROR(SEARCH("CGOVSM",D2)))</formula>
    </cfRule>
    <cfRule type="containsText" dxfId="67" priority="24" operator="containsText" text="CGTR">
      <formula>NOT(ISERROR(SEARCH("CGTR",D2)))</formula>
    </cfRule>
    <cfRule type="containsText" dxfId="66" priority="25" operator="containsText" text="CGNP">
      <formula>NOT(ISERROR(SEARCH("CGNP",D2)))</formula>
    </cfRule>
    <cfRule type="containsText" dxfId="65" priority="26" operator="containsText" text="CGGWOTNS">
      <formula>NOT(ISERROR(SEARCH("CGGWOTNS",D2)))</formula>
    </cfRule>
    <cfRule type="containsText" dxfId="64" priority="27" operator="containsText" text="CGGWOTIF">
      <formula>NOT(ISERROR(SEARCH("CGGWOTIF",D2)))</formula>
    </cfRule>
    <cfRule type="containsText" dxfId="63" priority="28" operator="containsText" text="CGGWOTS">
      <formula>NOT(ISERROR(SEARCH("CGGWOTS",D2)))</formula>
    </cfRule>
    <cfRule type="containsText" dxfId="62" priority="29" operator="containsText" text="CGGWOTND">
      <formula>NOT(ISERROR(SEARCH("CGGWOTND",D2)))</formula>
    </cfRule>
    <cfRule type="containsText" dxfId="61" priority="30" operator="containsText" text="CGGWOTIR">
      <formula>NOT(ISERROR(SEARCH("CGGWOTIR",D2)))</formula>
    </cfRule>
    <cfRule type="containsText" dxfId="60" priority="31" operator="containsText" text="CGGWOTFS">
      <formula>NOT(ISERROR(SEARCH("CGGWOTFS",D2)))</formula>
    </cfRule>
    <cfRule type="containsText" dxfId="59" priority="32" operator="containsText" text="CGGWOTX">
      <formula>NOT(ISERROR(SEARCH("CGGWOTX",D2)))</formula>
    </cfRule>
    <cfRule type="containsText" dxfId="58" priority="33" operator="containsText" text="ICM">
      <formula>NOT(ISERROR(SEARCH("ICM",D2)))</formula>
    </cfRule>
    <cfRule type="containsText" dxfId="57" priority="34" operator="containsText" text="CGQM">
      <formula>NOT(ISERROR(SEARCH("CGQM",D2)))</formula>
    </cfRule>
    <cfRule type="containsText" dxfId="56" priority="35" operator="containsText" text="CGAF">
      <formula>NOT(ISERROR(SEARCH("CGAF",D2)))</formula>
    </cfRule>
    <cfRule type="containsText" dxfId="55" priority="36" operator="containsText" text="CGNV">
      <formula>NOT(ISERROR(SEARCH("CGNV",D2)))</formula>
    </cfRule>
    <cfRule type="containsText" dxfId="54" priority="37" operator="containsText" text="CGNM">
      <formula>NOT(ISERROR(SEARCH("CGNM",D2)))</formula>
    </cfRule>
    <cfRule type="containsText" dxfId="53" priority="38" operator="containsText" text="CGNL">
      <formula>NOT(ISERROR(SEARCH("CGNL",D2)))</formula>
    </cfRule>
    <cfRule type="containsText" dxfId="52" priority="39" operator="containsText" text="CGNK">
      <formula>NOT(ISERROR(SEARCH("CGNK",D2)))</formula>
    </cfRule>
    <cfRule type="containsText" dxfId="51" priority="40" operator="containsText" text="CGKDSM">
      <formula>NOT(ISERROR(SEARCH("CGKDSM",D2)))</formula>
    </cfRule>
    <cfRule type="containsText" dxfId="50" priority="41" operator="containsText" text="CGNH">
      <formula>NOT(ISERROR(SEARCH("CGNH",D2)))</formula>
    </cfRule>
    <cfRule type="containsText" dxfId="49" priority="42" operator="containsText" text="CGPX">
      <formula>NOT(ISERROR(SEARCH("CGPX",D2)))</formula>
    </cfRule>
    <cfRule type="containsText" dxfId="48" priority="43" operator="containsText" text="CGNE">
      <formula>NOT(ISERROR(SEARCH("CGNE",D2)))</formula>
    </cfRule>
    <cfRule type="containsText" dxfId="47" priority="44" operator="containsText" text="CGEPOY">
      <formula>NOT(ISERROR(SEARCH("CGEPOY",D2)))</formula>
    </cfRule>
    <cfRule type="containsText" dxfId="46" priority="45" operator="containsText" text="CGND">
      <formula>NOT(ISERROR(SEARCH("CGND",D2)))</formula>
    </cfRule>
    <cfRule type="containsText" dxfId="45" priority="46" operator="containsText" text="CGSE">
      <formula>NOT(ISERROR(SEARCH("CGSE",D2)))</formula>
    </cfRule>
    <cfRule type="containsText" dxfId="44" priority="47" operator="containsText" text="CGPT">
      <formula>NOT(ISERROR(SEARCH("CGPT",D2)))</formula>
    </cfRule>
    <cfRule type="containsText" dxfId="43" priority="48" operator="containsText" text="CGPV">
      <formula>NOT(ISERROR(SEARCH("CGPV",D2)))</formula>
    </cfRule>
    <cfRule type="containsText" dxfId="42" priority="49" operator="containsText" text="CGPU">
      <formula>NOT(ISERROR(SEARCH("CGPU",D2)))</formula>
    </cfRule>
    <cfRule type="containsText" dxfId="41" priority="50" operator="containsText" text="CGPS">
      <formula>NOT(ISERROR(SEARCH("CGPS",D2)))</formula>
    </cfRule>
    <cfRule type="containsText" dxfId="40" priority="51" operator="containsText" text="CGSD">
      <formula>NOT(ISERROR(SEARCH("CGSD",D2)))</formula>
    </cfRule>
    <cfRule type="containsText" dxfId="39" priority="52" operator="containsText" text="CGMJ">
      <formula>NOT(ISERROR(SEARCH("CGMJ",D2)))</formula>
    </cfRule>
    <cfRule type="containsText" dxfId="38" priority="53" operator="containsText" text="CGNU">
      <formula>NOT(ISERROR(SEARCH("CGNU",D2)))</formula>
    </cfRule>
    <cfRule type="containsText" dxfId="37" priority="54" operator="containsText" text="CGNB">
      <formula>NOT(ISERROR(SEARCH("CGNB",D2)))</formula>
    </cfRule>
    <cfRule type="containsText" dxfId="36" priority="55" operator="containsText" text="CGME">
      <formula>NOT(ISERROR(SEARCH("CGME",D2)))</formula>
    </cfRule>
    <cfRule type="containsText" dxfId="35" priority="56" operator="containsText" text="CGMT">
      <formula>NOT(ISERROR(SEARCH("CGMT",D2)))</formula>
    </cfRule>
    <cfRule type="containsText" dxfId="34" priority="57" operator="containsText" text="CGMD">
      <formula>NOT(ISERROR(SEARCH("CGMD",D2)))</formula>
    </cfRule>
    <cfRule type="containsText" dxfId="33" priority="58" operator="containsText" text="CGMB">
      <formula>NOT(ISERROR(SEARCH("CGMB",D2)))</formula>
    </cfRule>
    <cfRule type="containsText" dxfId="32" priority="60" operator="containsText" text="CGMC">
      <formula>NOT(ISERROR(SEARCH("CGMC",D2)))</formula>
    </cfRule>
    <cfRule type="containsText" dxfId="31" priority="61" operator="containsText" text="CGMA">
      <formula>NOT(ISERROR(SEARCH("CGMA",D2)))</formula>
    </cfRule>
    <cfRule type="containsText" dxfId="30" priority="62" operator="containsText" text="CGUA">
      <formula>NOT(ISERROR(SEARCH("CGUA",D2)))</formula>
    </cfRule>
    <cfRule type="containsText" dxfId="29" priority="63" operator="containsText" text="CGMG">
      <formula>NOT(ISERROR(SEARCH("CGMG",D2)))</formula>
    </cfRule>
    <cfRule type="containsText" dxfId="28" priority="64" operator="containsText" text="CGPUC">
      <formula>NOT(ISERROR(SEARCH("CGPUC",D2)))</formula>
    </cfRule>
    <cfRule type="containsText" dxfId="27" priority="65" operator="containsText" text="CGJA">
      <formula>NOT(ISERROR(SEARCH("CGJA",D2)))</formula>
    </cfRule>
    <cfRule type="containsText" dxfId="26" priority="66" operator="containsText" text="CGNA">
      <formula>NOT(ISERROR(SEARCH("CGNA",D2)))</formula>
    </cfRule>
    <cfRule type="containsText" dxfId="25" priority="67" operator="containsText" text="CGHE">
      <formula>NOT(ISERROR(SEARCH("CGHE",D2)))</formula>
    </cfRule>
    <cfRule type="containsText" dxfId="24" priority="68" operator="containsText" text="CGHD">
      <formula>NOT(ISERROR(SEARCH("CGHD",D2)))</formula>
    </cfRule>
    <cfRule type="containsText" dxfId="23" priority="69" operator="containsText" text="CGHC">
      <formula>NOT(ISERROR(SEARCH("CGHC",D2)))</formula>
    </cfRule>
    <cfRule type="containsText" dxfId="22" priority="70" operator="containsText" text="CGHF">
      <formula>NOT(ISERROR(SEARCH("CGHF",D2)))</formula>
    </cfRule>
    <cfRule type="containsText" dxfId="21" priority="71" operator="containsText" text="CGTM">
      <formula>NOT(ISERROR(SEARCH("CGTM",D2)))</formula>
    </cfRule>
    <cfRule type="containsText" dxfId="20" priority="72" operator="containsText" text="CGHB">
      <formula>NOT(ISERROR(SEARCH("CGHB",D2)))</formula>
    </cfRule>
    <cfRule type="containsText" dxfId="19" priority="73" operator="containsText" text="CGFF">
      <formula>NOT(ISERROR(SEARCH("CGFF",D2)))</formula>
    </cfRule>
    <cfRule type="containsText" dxfId="18" priority="74" operator="containsText" text="CGFE">
      <formula>NOT(ISERROR(SEARCH("CGFE",D2)))</formula>
    </cfRule>
    <cfRule type="containsText" dxfId="17" priority="75" operator="containsText" text="CGNCOM">
      <formula>NOT(ISERROR(SEARCH("CGNCOM",D2)))</formula>
    </cfRule>
    <cfRule type="containsText" dxfId="16" priority="76" operator="containsText" text="CGFC">
      <formula>NOT(ISERROR(SEARCH("CGFC",D2)))</formula>
    </cfRule>
    <cfRule type="containsText" dxfId="15" priority="77" operator="containsText" text="CGFB">
      <formula>NOT(ISERROR(SEARCH("CGFB",D2)))</formula>
    </cfRule>
    <cfRule type="containsText" dxfId="14" priority="78" operator="containsText" text="CGGA">
      <formula>NOT(ISERROR(SEARCH("CGGA",D2)))</formula>
    </cfRule>
    <cfRule type="containsText" dxfId="13" priority="79" operator="containsText" text="CGEA">
      <formula>NOT(ISERROR(SEARCH("CGEA",D2)))</formula>
    </cfRule>
    <cfRule type="containsText" dxfId="12" priority="80" operator="containsText" text="CGDB">
      <formula>NOT(ISERROR(SEARCH("CGDB",D2)))</formula>
    </cfRule>
    <cfRule type="containsText" dxfId="11" priority="81" operator="containsText" text="CGIA">
      <formula>NOT(ISERROR(SEARCH("CGIA",D2)))</formula>
    </cfRule>
    <cfRule type="containsText" dxfId="10" priority="82" operator="containsText" text="CGCA">
      <formula>NOT(ISERROR(SEARCH("CGCA",D2)))</formula>
    </cfRule>
    <cfRule type="containsText" dxfId="9" priority="83" operator="containsText" text="CGBR">
      <formula>NOT(ISERROR(SEARCH("CGBR",D2)))</formula>
    </cfRule>
    <cfRule type="containsText" dxfId="8" priority="84" operator="containsText" text="CGBN">
      <formula>NOT(ISERROR(SEARCH("CGBN",D2)))</formula>
    </cfRule>
    <cfRule type="containsText" dxfId="7" priority="85" operator="containsText" text="CGBM">
      <formula>NOT(ISERROR(SEARCH("CGBM",D2)))</formula>
    </cfRule>
    <cfRule type="containsText" dxfId="6" priority="86" operator="containsText" text="CGBL">
      <formula>NOT(ISERROR(SEARCH("CGBL",D2)))</formula>
    </cfRule>
    <cfRule type="containsText" dxfId="5" priority="87" operator="containsText" text="CGBK">
      <formula>NOT(ISERROR(SEARCH("CGBK",D2)))</formula>
    </cfRule>
    <cfRule type="containsText" dxfId="4" priority="88" operator="containsText" text="CGBI">
      <formula>NOT(ISERROR(SEARCH("CGBI",D2)))</formula>
    </cfRule>
    <cfRule type="containsText" dxfId="3" priority="89" operator="containsText" text="CGBE">
      <formula>NOT(ISERROR(SEARCH("CGBE",D2)))</formula>
    </cfRule>
    <cfRule type="containsText" dxfId="2" priority="90" operator="containsText" text="CGKM">
      <formula>NOT(ISERROR(SEARCH("CGKM",D2)))</formula>
    </cfRule>
    <cfRule type="containsText" dxfId="1" priority="91" operator="containsText" text="CGBA">
      <formula>NOT(ISERROR(SEARCH("CGBA",D2)))</formula>
    </cfRule>
  </conditionalFormatting>
  <conditionalFormatting sqref="D71:D91">
    <cfRule type="containsText" dxfId="0" priority="2" operator="containsText" text="CGMM">
      <formula>NOT(ISERROR(SEARCH("CGMM",D71)))</formula>
    </cfRule>
  </conditionalFormatting>
  <hyperlinks>
    <hyperlink ref="J93" r:id="rId1" location="ICRow4');" display="javascript:ptCommonObj.updatePrompt(document.win0,' - ICRow4');" xr:uid="{00000000-0004-0000-0300-000000000000}"/>
    <hyperlink ref="J94" r:id="rId2" location="ICRow3');" display="javascript:ptCommonObj.updatePrompt(document.win0,' - ICRow3');" xr:uid="{00000000-0004-0000-0300-000001000000}"/>
    <hyperlink ref="J92" r:id="rId3" location="ICRow2');" display="javascript:ptCommonObj.updatePrompt(document.win0,' - ICRow2');" xr:uid="{00000000-0004-0000-0300-000002000000}"/>
    <hyperlink ref="J90" r:id="rId4" location="ICRow5');" display="javascript:ptCommonObj.updatePrompt(document.win0,' - ICRow5');" xr:uid="{00000000-0004-0000-0300-000003000000}"/>
    <hyperlink ref="J91" r:id="rId5" location="ICRow4');" display="javascript:ptCommonObj.updatePrompt(document.win0,' - ICRow4');" xr:uid="{00000000-0004-0000-0300-000004000000}"/>
    <hyperlink ref="J89" r:id="rId6" location="ICRow3');" display="javascript:ptCommonObj.updatePrompt(document.win0,' - ICRow3');" xr:uid="{00000000-0004-0000-0300-000005000000}"/>
  </hyperlinks>
  <pageMargins left="0.7" right="0.7" top="0.75" bottom="0.75" header="0.3" footer="0.3"/>
  <pageSetup scale="50" orientation="portrait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D057CB73E1C46B6FD17B9059867BF" ma:contentTypeVersion="11" ma:contentTypeDescription="Create a new document." ma:contentTypeScope="" ma:versionID="62e925e9983190f134068434a2bc6ae2">
  <xsd:schema xmlns:xsd="http://www.w3.org/2001/XMLSchema" xmlns:xs="http://www.w3.org/2001/XMLSchema" xmlns:p="http://schemas.microsoft.com/office/2006/metadata/properties" xmlns:ns3="52922201-bd2f-4090-bc09-ebb06dcf5831" xmlns:ns4="c957dd0d-6396-4e9e-abcd-d169237a8783" targetNamespace="http://schemas.microsoft.com/office/2006/metadata/properties" ma:root="true" ma:fieldsID="727e3b8e012bb7ea3d12e04a73757114" ns3:_="" ns4:_="">
    <xsd:import namespace="52922201-bd2f-4090-bc09-ebb06dcf5831"/>
    <xsd:import namespace="c957dd0d-6396-4e9e-abcd-d169237a87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22201-bd2f-4090-bc09-ebb06dcf58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7dd0d-6396-4e9e-abcd-d169237a878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2922201-bd2f-4090-bc09-ebb06dcf5831" xsi:nil="true"/>
  </documentManagement>
</p:properties>
</file>

<file path=customXml/itemProps1.xml><?xml version="1.0" encoding="utf-8"?>
<ds:datastoreItem xmlns:ds="http://schemas.openxmlformats.org/officeDocument/2006/customXml" ds:itemID="{230E7119-6B5C-484A-ADD1-0121FB72DC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1DA6B4-CCAA-40B5-B491-4876BCD57C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22201-bd2f-4090-bc09-ebb06dcf5831"/>
    <ds:schemaRef ds:uri="c957dd0d-6396-4e9e-abcd-d169237a87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99D398-AC04-43D2-945A-EFF1F9A1A64A}">
  <ds:schemaRefs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c957dd0d-6396-4e9e-abcd-d169237a8783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52922201-bd2f-4090-bc09-ebb06dcf583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2024 1.2</vt:lpstr>
      <vt:lpstr>VPC</vt:lpstr>
      <vt:lpstr>Terminal Leave</vt:lpstr>
      <vt:lpstr>DD214 Awards</vt:lpstr>
      <vt:lpstr>'Terminal Leave'!CalendarYear</vt:lpstr>
      <vt:lpstr>'2024 1.2'!ct</vt:lpstr>
      <vt:lpstr>'2024 1.2'!Print_Area</vt:lpstr>
      <vt:lpstr>'DD214 Awards'!Print_Area</vt:lpstr>
      <vt:lpstr>'Terminal Leave'!Print_Area</vt:lpstr>
    </vt:vector>
  </TitlesOfParts>
  <Manager/>
  <Company>U.S. Department of Defense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Amato, Joshua M YN2</dc:creator>
  <cp:keywords/>
  <dc:description/>
  <cp:lastModifiedBy>Josh Amato</cp:lastModifiedBy>
  <cp:revision/>
  <cp:lastPrinted>2024-01-17T14:55:22Z</cp:lastPrinted>
  <dcterms:created xsi:type="dcterms:W3CDTF">2020-08-18T13:47:41Z</dcterms:created>
  <dcterms:modified xsi:type="dcterms:W3CDTF">2024-03-11T13:58:55Z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0x010100B46D057CB73E1C46B6FD17B9059867BF</vt:lpwstr>
  </property>
</Properties>
</file>